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ШТАТКА\2024\проект\"/>
    </mc:Choice>
  </mc:AlternateContent>
  <bookViews>
    <workbookView xWindow="0" yWindow="0" windowWidth="17625" windowHeight="13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" l="1"/>
  <c r="P90" i="1"/>
  <c r="O90" i="1"/>
  <c r="N90" i="1"/>
  <c r="M90" i="1"/>
  <c r="H90" i="1"/>
  <c r="G90" i="1"/>
  <c r="F90" i="1"/>
  <c r="N50" i="1"/>
  <c r="M50" i="1"/>
  <c r="Q50" i="1" s="1"/>
  <c r="P50" i="1" s="1"/>
  <c r="N49" i="1"/>
  <c r="M49" i="1"/>
  <c r="Q49" i="1" s="1"/>
  <c r="N47" i="1"/>
  <c r="M47" i="1"/>
  <c r="Q47" i="1" s="1"/>
  <c r="N46" i="1"/>
  <c r="M46" i="1"/>
  <c r="Q46" i="1" s="1"/>
  <c r="N48" i="1"/>
  <c r="M48" i="1"/>
  <c r="Q48" i="1" s="1"/>
  <c r="M45" i="1"/>
  <c r="N45" i="1" s="1"/>
  <c r="Q55" i="1"/>
  <c r="M55" i="1"/>
  <c r="N55" i="1" s="1"/>
  <c r="P55" i="1" s="1"/>
  <c r="Q54" i="1"/>
  <c r="M54" i="1"/>
  <c r="N54" i="1" s="1"/>
  <c r="P54" i="1" s="1"/>
  <c r="Q56" i="1"/>
  <c r="M56" i="1"/>
  <c r="N56" i="1" s="1"/>
  <c r="P49" i="1" l="1"/>
  <c r="P46" i="1"/>
  <c r="P47" i="1"/>
  <c r="P48" i="1"/>
  <c r="Q45" i="1"/>
  <c r="P45" i="1" s="1"/>
  <c r="P56" i="1"/>
  <c r="M69" i="1" l="1"/>
  <c r="O69" i="1" s="1"/>
  <c r="N69" i="1" s="1"/>
  <c r="M72" i="1" l="1"/>
  <c r="O72" i="1" s="1"/>
  <c r="N72" i="1" s="1"/>
  <c r="M87" i="1"/>
  <c r="N87" i="1" s="1"/>
  <c r="O87" i="1" l="1"/>
  <c r="Q87" i="1" s="1"/>
  <c r="P87" i="1" s="1"/>
  <c r="Q57" i="1" l="1"/>
  <c r="Q53" i="1"/>
  <c r="Q23" i="1"/>
  <c r="Q24" i="1"/>
  <c r="M80" i="1" l="1"/>
  <c r="N80" i="1" l="1"/>
  <c r="O80" i="1"/>
  <c r="Q80" i="1" s="1"/>
  <c r="P80" i="1" s="1"/>
  <c r="M26" i="1" l="1"/>
  <c r="O26" i="1" l="1"/>
  <c r="Q26" i="1" l="1"/>
  <c r="P26" i="1" s="1"/>
  <c r="M77" i="1"/>
  <c r="M76" i="1"/>
  <c r="M75" i="1"/>
  <c r="O75" i="1" l="1"/>
  <c r="N75" i="1" s="1"/>
  <c r="O76" i="1"/>
  <c r="N76" i="1" s="1"/>
  <c r="O77" i="1"/>
  <c r="N77" i="1" s="1"/>
  <c r="M61" i="1"/>
  <c r="M73" i="1" l="1"/>
  <c r="O73" i="1" l="1"/>
  <c r="N73" i="1" s="1"/>
  <c r="M21" i="1"/>
  <c r="O21" i="1" l="1"/>
  <c r="Q21" i="1" s="1"/>
  <c r="M41" i="1"/>
  <c r="P21" i="1" l="1"/>
  <c r="N41" i="1"/>
  <c r="O41" i="1"/>
  <c r="Q41" i="1" s="1"/>
  <c r="O61" i="1"/>
  <c r="N61" i="1" s="1"/>
  <c r="M58" i="1"/>
  <c r="M63" i="1"/>
  <c r="M62" i="1"/>
  <c r="M60" i="1"/>
  <c r="M64" i="1"/>
  <c r="M65" i="1"/>
  <c r="M66" i="1"/>
  <c r="M68" i="1"/>
  <c r="M67" i="1"/>
  <c r="M71" i="1"/>
  <c r="M70" i="1"/>
  <c r="P41" i="1" l="1"/>
  <c r="O70" i="1"/>
  <c r="N70" i="1" s="1"/>
  <c r="O67" i="1"/>
  <c r="N67" i="1" s="1"/>
  <c r="O66" i="1"/>
  <c r="N66" i="1" s="1"/>
  <c r="O60" i="1"/>
  <c r="N60" i="1" s="1"/>
  <c r="O63" i="1"/>
  <c r="N63" i="1" s="1"/>
  <c r="O71" i="1"/>
  <c r="N71" i="1" s="1"/>
  <c r="O68" i="1"/>
  <c r="N68" i="1" s="1"/>
  <c r="O65" i="1"/>
  <c r="N65" i="1" s="1"/>
  <c r="O64" i="1"/>
  <c r="N64" i="1" s="1"/>
  <c r="O62" i="1"/>
  <c r="N62" i="1" s="1"/>
  <c r="O58" i="1"/>
  <c r="N58" i="1"/>
  <c r="M89" i="1"/>
  <c r="M88" i="1"/>
  <c r="O88" i="1" s="1"/>
  <c r="Q88" i="1" s="1"/>
  <c r="M86" i="1"/>
  <c r="M85" i="1"/>
  <c r="N85" i="1" s="1"/>
  <c r="M83" i="1"/>
  <c r="O83" i="1" s="1"/>
  <c r="Q83" i="1" s="1"/>
  <c r="M82" i="1"/>
  <c r="O82" i="1" s="1"/>
  <c r="Q82" i="1" s="1"/>
  <c r="M81" i="1"/>
  <c r="O81" i="1" s="1"/>
  <c r="Q81" i="1" s="1"/>
  <c r="M79" i="1"/>
  <c r="M57" i="1"/>
  <c r="M53" i="1"/>
  <c r="M52" i="1"/>
  <c r="M51" i="1"/>
  <c r="M44" i="1"/>
  <c r="O44" i="1" s="1"/>
  <c r="Q44" i="1" s="1"/>
  <c r="M22" i="1"/>
  <c r="M23" i="1"/>
  <c r="P23" i="1" s="1"/>
  <c r="M24" i="1"/>
  <c r="M25" i="1"/>
  <c r="O25" i="1" s="1"/>
  <c r="Q25" i="1" s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2" i="1"/>
  <c r="M19" i="1"/>
  <c r="N19" i="1" s="1"/>
  <c r="M20" i="1"/>
  <c r="N20" i="1" s="1"/>
  <c r="M18" i="1"/>
  <c r="N57" i="1" l="1"/>
  <c r="P57" i="1" s="1"/>
  <c r="Q58" i="1"/>
  <c r="N18" i="1"/>
  <c r="Q18" i="1" s="1"/>
  <c r="O89" i="1"/>
  <c r="P58" i="1"/>
  <c r="O22" i="1"/>
  <c r="Q22" i="1" s="1"/>
  <c r="N89" i="1"/>
  <c r="Q20" i="1"/>
  <c r="Q19" i="1"/>
  <c r="O40" i="1"/>
  <c r="Q40" i="1" s="1"/>
  <c r="N40" i="1"/>
  <c r="O38" i="1"/>
  <c r="Q38" i="1" s="1"/>
  <c r="N38" i="1"/>
  <c r="N36" i="1"/>
  <c r="O36" i="1"/>
  <c r="Q36" i="1" s="1"/>
  <c r="N32" i="1"/>
  <c r="O32" i="1"/>
  <c r="Q32" i="1" s="1"/>
  <c r="O30" i="1"/>
  <c r="O28" i="1"/>
  <c r="P25" i="1"/>
  <c r="N44" i="1"/>
  <c r="P44" i="1" s="1"/>
  <c r="N52" i="1"/>
  <c r="O52" i="1"/>
  <c r="Q52" i="1" s="1"/>
  <c r="N81" i="1"/>
  <c r="P81" i="1" s="1"/>
  <c r="N83" i="1"/>
  <c r="O86" i="1"/>
  <c r="Q86" i="1" s="1"/>
  <c r="N86" i="1"/>
  <c r="N88" i="1"/>
  <c r="P88" i="1" s="1"/>
  <c r="N42" i="1"/>
  <c r="O42" i="1"/>
  <c r="Q42" i="1" s="1"/>
  <c r="O39" i="1"/>
  <c r="N39" i="1" s="1"/>
  <c r="N37" i="1"/>
  <c r="O37" i="1"/>
  <c r="Q37" i="1" s="1"/>
  <c r="N35" i="1"/>
  <c r="O35" i="1"/>
  <c r="Q35" i="1" s="1"/>
  <c r="O33" i="1"/>
  <c r="Q33" i="1" s="1"/>
  <c r="N33" i="1"/>
  <c r="O31" i="1"/>
  <c r="Q31" i="1" s="1"/>
  <c r="N31" i="1"/>
  <c r="O29" i="1"/>
  <c r="O27" i="1"/>
  <c r="N51" i="1"/>
  <c r="Q51" i="1"/>
  <c r="N53" i="1"/>
  <c r="P53" i="1" s="1"/>
  <c r="O79" i="1"/>
  <c r="Q79" i="1" s="1"/>
  <c r="N79" i="1"/>
  <c r="N82" i="1"/>
  <c r="P82" i="1" s="1"/>
  <c r="P24" i="1"/>
  <c r="P83" i="1" l="1"/>
  <c r="Q29" i="1"/>
  <c r="P29" i="1" s="1"/>
  <c r="Q30" i="1"/>
  <c r="P30" i="1" s="1"/>
  <c r="Q27" i="1"/>
  <c r="P27" i="1" s="1"/>
  <c r="P42" i="1"/>
  <c r="P86" i="1"/>
  <c r="Q28" i="1"/>
  <c r="P28" i="1" s="1"/>
  <c r="Q89" i="1"/>
  <c r="P79" i="1"/>
  <c r="P51" i="1"/>
  <c r="P52" i="1"/>
  <c r="P40" i="1"/>
  <c r="P38" i="1"/>
  <c r="P37" i="1"/>
  <c r="P36" i="1"/>
  <c r="P35" i="1"/>
  <c r="P33" i="1"/>
  <c r="P32" i="1"/>
  <c r="P31" i="1"/>
  <c r="P22" i="1"/>
  <c r="P89" i="1"/>
</calcChain>
</file>

<file path=xl/sharedStrings.xml><?xml version="1.0" encoding="utf-8"?>
<sst xmlns="http://schemas.openxmlformats.org/spreadsheetml/2006/main" count="113" uniqueCount="95">
  <si>
    <t>Унифицированная форма № Т-3</t>
  </si>
  <si>
    <t>Утверждена Постановлением Госкомстата России</t>
  </si>
  <si>
    <t>от 05.01.2004 № 1</t>
  </si>
  <si>
    <t>(наименование организации)</t>
  </si>
  <si>
    <t>ШТАТНОЕ  РАСПИСАНИЕ</t>
  </si>
  <si>
    <t>Номер документа</t>
  </si>
  <si>
    <t>Дата составления</t>
  </si>
  <si>
    <t>УТВЕРЖДЕНО</t>
  </si>
  <si>
    <t>Структура учреждения</t>
  </si>
  <si>
    <t>Должность (специальность, профессия)</t>
  </si>
  <si>
    <t>Количество штатных единиц</t>
  </si>
  <si>
    <t>Количество штатных единиц (факт)</t>
  </si>
  <si>
    <t>Тарифная ставка (оклад) руб.</t>
  </si>
  <si>
    <t>Коэффициенты, образующие оклад</t>
  </si>
  <si>
    <t>Группа персонала</t>
  </si>
  <si>
    <t>За местность</t>
  </si>
  <si>
    <t>За специализацию</t>
  </si>
  <si>
    <t>За работу с детьми</t>
  </si>
  <si>
    <t>Оклад</t>
  </si>
  <si>
    <t>Надбавки, руб.</t>
  </si>
  <si>
    <t>стимулирующего характера</t>
  </si>
  <si>
    <t>компенсационного характера</t>
  </si>
  <si>
    <t>Доплата до МРОТ</t>
  </si>
  <si>
    <t>ВСЕГО, руб. (гр.3*гр.10+гр.11+гр.12+гр.13)</t>
  </si>
  <si>
    <t>Сторож</t>
  </si>
  <si>
    <t>Старшая медицинская сестра</t>
  </si>
  <si>
    <t>Фельдшер</t>
  </si>
  <si>
    <t>Медицинская сестра по массажу</t>
  </si>
  <si>
    <t>Инструктор по лечебной физкультуре</t>
  </si>
  <si>
    <t>Инструктор по трудовой терапии</t>
  </si>
  <si>
    <t>Сестра-хозяйка</t>
  </si>
  <si>
    <t>Директор</t>
  </si>
  <si>
    <t>Специалист по охране труда</t>
  </si>
  <si>
    <t>Заведующий столовой</t>
  </si>
  <si>
    <t>Заведующий прачечной</t>
  </si>
  <si>
    <t>Машинист по стирке и ремонту спецодежды (белья)</t>
  </si>
  <si>
    <t>Швея</t>
  </si>
  <si>
    <t>Экономист</t>
  </si>
  <si>
    <t>Делопроизводитель</t>
  </si>
  <si>
    <t>Кладовщик</t>
  </si>
  <si>
    <t>Рабочий по комплексному обслуживанию и ремонту зданий</t>
  </si>
  <si>
    <t>Специалист по социальной работе</t>
  </si>
  <si>
    <t>Психолог</t>
  </si>
  <si>
    <t>Библиотекарь</t>
  </si>
  <si>
    <t>Социальный работник</t>
  </si>
  <si>
    <t>Культорганизатор</t>
  </si>
  <si>
    <t>Врач-психиатр</t>
  </si>
  <si>
    <t>(личная подпись)</t>
  </si>
  <si>
    <t>(расшифровка подписи)</t>
  </si>
  <si>
    <t>Главный бухгалтер</t>
  </si>
  <si>
    <t>Медицинская сестра процедурной</t>
  </si>
  <si>
    <t>ИТОГО</t>
  </si>
  <si>
    <t>Специалист по закупкам</t>
  </si>
  <si>
    <t xml:space="preserve">Специалист по персоналу </t>
  </si>
  <si>
    <t>Уборщик служебных помещений</t>
  </si>
  <si>
    <t xml:space="preserve">Заместитель директора </t>
  </si>
  <si>
    <t>Заведующий продовольственным складом</t>
  </si>
  <si>
    <t>Заведующий материальным складом</t>
  </si>
  <si>
    <t>Администрация</t>
  </si>
  <si>
    <t>Административно-хозяйственная часть</t>
  </si>
  <si>
    <t>Столовая</t>
  </si>
  <si>
    <t xml:space="preserve">                           (должность)</t>
  </si>
  <si>
    <t>Мойщик посуды</t>
  </si>
  <si>
    <t xml:space="preserve">Юрисконсульт </t>
  </si>
  <si>
    <t>главный бухгалтер</t>
  </si>
  <si>
    <t>Коннова Т.А.</t>
  </si>
  <si>
    <t>Толстова О.В.</t>
  </si>
  <si>
    <t>специалист по персоналу</t>
  </si>
  <si>
    <t>врач-терапевт</t>
  </si>
  <si>
    <t xml:space="preserve">Прачечная </t>
  </si>
  <si>
    <t>Водитель автомобиля</t>
  </si>
  <si>
    <t>Специалист по гражданской обороне</t>
  </si>
  <si>
    <t>Специалист по социальной реабилитации</t>
  </si>
  <si>
    <t>Штат в количестве  94  единицы</t>
  </si>
  <si>
    <t>Инструктор-методист по адаптивной физической культуре</t>
  </si>
  <si>
    <t>Врач-невролог высшая категория</t>
  </si>
  <si>
    <t>Бухгалтер первой  категории</t>
  </si>
  <si>
    <t>Медико-санитарная часть- отделение милосердия для граждан, имеющих психические расстройства</t>
  </si>
  <si>
    <t>Медицинская сестра (брат)</t>
  </si>
  <si>
    <t>Младшая медицинская сестра (брат) по уходу за больными</t>
  </si>
  <si>
    <t>Санитар (санитарка)</t>
  </si>
  <si>
    <t>Отделение социо-культурной реабилитации и культурно-массового обслуживания</t>
  </si>
  <si>
    <t>Бухгалтер  второй категории</t>
  </si>
  <si>
    <t>Бухгалтер  без категории</t>
  </si>
  <si>
    <t>Системный администратор</t>
  </si>
  <si>
    <t>Рабочий по благоустройству и озеленению</t>
  </si>
  <si>
    <t>Повар (4 разряд)</t>
  </si>
  <si>
    <t>Повар (3 разряд)</t>
  </si>
  <si>
    <t>Кухонный рабочий</t>
  </si>
  <si>
    <t>Дворник</t>
  </si>
  <si>
    <t>ГАУ СО "ШИХАНСКИЙ ДОМ-ИНТЕРНАТ ДЛЯ ПРЕСТАРЕЛЫХ И ИНВАЛИДОВ"</t>
  </si>
  <si>
    <t>08.05.224</t>
  </si>
  <si>
    <t>на период _____2024_______с "08" мая 2024 г.</t>
  </si>
  <si>
    <t xml:space="preserve">Медико-санитарная часть  </t>
  </si>
  <si>
    <t>Приказом организации от "08" мая 2024_г. №102-ов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</si>
</sst>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1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1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4" fillId="2" borderId="18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164" fontId="4" fillId="2" borderId="17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164" fontId="4" fillId="2" borderId="26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horizontal="right" vertical="center" wrapText="1"/>
    </xf>
    <xf numFmtId="164" fontId="4" fillId="2" borderId="27" xfId="0" applyNumberFormat="1" applyFont="1" applyFill="1" applyBorder="1" applyAlignment="1">
      <alignment vertical="center" wrapText="1"/>
    </xf>
    <xf numFmtId="164" fontId="5" fillId="2" borderId="19" xfId="0" applyNumberFormat="1" applyFont="1" applyFill="1" applyBorder="1" applyAlignment="1">
      <alignment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vertical="center" wrapText="1"/>
    </xf>
    <xf numFmtId="164" fontId="4" fillId="2" borderId="31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right" vertical="center"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32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6" fillId="2" borderId="21" xfId="0" applyNumberFormat="1" applyFont="1" applyFill="1" applyBorder="1" applyAlignment="1">
      <alignment horizontal="right" vertical="center" wrapText="1"/>
    </xf>
    <xf numFmtId="164" fontId="6" fillId="2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0" xfId="0" applyFont="1" applyFill="1" applyBorder="1"/>
    <xf numFmtId="0" fontId="3" fillId="2" borderId="0" xfId="0" applyFont="1" applyFill="1" applyBorder="1"/>
    <xf numFmtId="164" fontId="6" fillId="2" borderId="0" xfId="0" applyNumberFormat="1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right" vertical="center" wrapText="1"/>
    </xf>
    <xf numFmtId="164" fontId="4" fillId="2" borderId="36" xfId="0" applyNumberFormat="1" applyFont="1" applyFill="1" applyBorder="1" applyAlignment="1">
      <alignment vertical="center" wrapText="1"/>
    </xf>
    <xf numFmtId="164" fontId="4" fillId="2" borderId="37" xfId="0" applyNumberFormat="1" applyFont="1" applyFill="1" applyBorder="1" applyAlignment="1">
      <alignment vertical="center" wrapText="1"/>
    </xf>
    <xf numFmtId="0" fontId="1" fillId="2" borderId="3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vertical="center" wrapText="1"/>
    </xf>
    <xf numFmtId="164" fontId="4" fillId="2" borderId="23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horizontal="left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workbookViewId="0">
      <selection activeCell="P14" sqref="P14:P15"/>
    </sheetView>
  </sheetViews>
  <sheetFormatPr defaultRowHeight="15" x14ac:dyDescent="0.25"/>
  <cols>
    <col min="1" max="1" width="44.7109375" style="30" customWidth="1"/>
    <col min="2" max="5" width="9.7109375" style="30" customWidth="1"/>
    <col min="6" max="8" width="11.7109375" style="30" customWidth="1"/>
    <col min="9" max="12" width="8.7109375" style="30" customWidth="1"/>
    <col min="13" max="16" width="11.7109375" style="30" customWidth="1"/>
    <col min="17" max="17" width="15.7109375" style="44" customWidth="1"/>
    <col min="18" max="18" width="9.140625" style="35" customWidth="1"/>
    <col min="19" max="23" width="9.140625" style="35"/>
    <col min="24" max="16384" width="9.1406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7" t="s">
        <v>0</v>
      </c>
      <c r="O1" s="77"/>
      <c r="P1" s="77"/>
      <c r="Q1" s="77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7" t="s">
        <v>1</v>
      </c>
      <c r="O2" s="77"/>
      <c r="P2" s="77"/>
      <c r="Q2" s="77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77" t="s">
        <v>2</v>
      </c>
      <c r="O3" s="77"/>
      <c r="P3" s="77"/>
      <c r="Q3" s="77"/>
    </row>
    <row r="4" spans="1:17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8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8"/>
    </row>
    <row r="6" spans="1:17" ht="28.5" customHeight="1" x14ac:dyDescent="0.25">
      <c r="A6" s="1"/>
      <c r="B6" s="81" t="s">
        <v>90</v>
      </c>
      <c r="C6" s="64"/>
      <c r="D6" s="64"/>
      <c r="E6" s="64"/>
      <c r="F6" s="64"/>
      <c r="G6" s="64"/>
      <c r="H6" s="64"/>
      <c r="I6" s="64"/>
      <c r="J6" s="64"/>
      <c r="K6" s="64"/>
      <c r="L6" s="1"/>
      <c r="M6" s="1"/>
      <c r="N6" s="1"/>
      <c r="O6" s="1"/>
      <c r="P6" s="1"/>
      <c r="Q6" s="38"/>
    </row>
    <row r="7" spans="1:17" x14ac:dyDescent="0.25">
      <c r="A7" s="1"/>
      <c r="B7" s="82" t="s">
        <v>3</v>
      </c>
      <c r="C7" s="82"/>
      <c r="D7" s="82"/>
      <c r="E7" s="82"/>
      <c r="F7" s="82"/>
      <c r="G7" s="82"/>
      <c r="H7" s="82"/>
      <c r="I7" s="82"/>
      <c r="J7" s="82"/>
      <c r="K7" s="82"/>
      <c r="L7" s="1"/>
      <c r="M7" s="1"/>
      <c r="N7" s="1"/>
      <c r="O7" s="1"/>
      <c r="P7" s="1"/>
      <c r="Q7" s="38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8"/>
    </row>
    <row r="9" spans="1:17" x14ac:dyDescent="0.25">
      <c r="A9" s="1"/>
      <c r="B9" s="83" t="s">
        <v>4</v>
      </c>
      <c r="C9" s="83"/>
      <c r="D9" s="83"/>
      <c r="E9" s="83"/>
      <c r="F9" s="79" t="s">
        <v>5</v>
      </c>
      <c r="G9" s="79"/>
      <c r="H9" s="79" t="s">
        <v>6</v>
      </c>
      <c r="I9" s="79"/>
      <c r="J9" s="1"/>
      <c r="K9" s="1"/>
      <c r="L9" s="1"/>
      <c r="M9" s="84" t="s">
        <v>7</v>
      </c>
      <c r="N9" s="84"/>
      <c r="O9" s="84"/>
      <c r="P9" s="84"/>
      <c r="Q9" s="84"/>
    </row>
    <row r="10" spans="1:17" x14ac:dyDescent="0.25">
      <c r="A10" s="1"/>
      <c r="B10" s="1"/>
      <c r="C10" s="1"/>
      <c r="D10" s="1"/>
      <c r="E10" s="1"/>
      <c r="F10" s="78">
        <v>6</v>
      </c>
      <c r="G10" s="78"/>
      <c r="H10" s="80" t="s">
        <v>91</v>
      </c>
      <c r="I10" s="78"/>
      <c r="J10" s="1"/>
      <c r="K10" s="1"/>
      <c r="L10" s="1"/>
      <c r="M10" s="77" t="s">
        <v>94</v>
      </c>
      <c r="N10" s="77"/>
      <c r="O10" s="77"/>
      <c r="P10" s="77"/>
      <c r="Q10" s="77"/>
    </row>
    <row r="11" spans="1:17" ht="18" customHeight="1" x14ac:dyDescent="0.25">
      <c r="A11" s="1"/>
      <c r="B11" s="82" t="s">
        <v>92</v>
      </c>
      <c r="C11" s="82"/>
      <c r="D11" s="82"/>
      <c r="E11" s="82"/>
      <c r="F11" s="82"/>
      <c r="G11" s="82"/>
      <c r="H11" s="1"/>
      <c r="I11" s="1"/>
      <c r="J11" s="1"/>
      <c r="K11" s="1"/>
      <c r="L11" s="1"/>
      <c r="M11" s="77" t="s">
        <v>73</v>
      </c>
      <c r="N11" s="77"/>
      <c r="O11" s="77"/>
      <c r="P11" s="77"/>
      <c r="Q11" s="77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8"/>
    </row>
    <row r="13" spans="1:17" ht="9.75" customHeight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9"/>
    </row>
    <row r="14" spans="1:17" ht="36" customHeight="1" thickBot="1" x14ac:dyDescent="0.3">
      <c r="A14" s="75" t="s">
        <v>8</v>
      </c>
      <c r="B14" s="75" t="s">
        <v>9</v>
      </c>
      <c r="C14" s="75"/>
      <c r="D14" s="75"/>
      <c r="E14" s="75"/>
      <c r="F14" s="75" t="s">
        <v>10</v>
      </c>
      <c r="G14" s="75" t="s">
        <v>11</v>
      </c>
      <c r="H14" s="75" t="s">
        <v>12</v>
      </c>
      <c r="I14" s="75" t="s">
        <v>13</v>
      </c>
      <c r="J14" s="75"/>
      <c r="K14" s="75"/>
      <c r="L14" s="75"/>
      <c r="M14" s="75" t="s">
        <v>18</v>
      </c>
      <c r="N14" s="75" t="s">
        <v>19</v>
      </c>
      <c r="O14" s="75"/>
      <c r="P14" s="75" t="s">
        <v>22</v>
      </c>
      <c r="Q14" s="76" t="s">
        <v>23</v>
      </c>
    </row>
    <row r="15" spans="1:17" ht="65.099999999999994" customHeight="1" thickBot="1" x14ac:dyDescent="0.3">
      <c r="A15" s="75"/>
      <c r="B15" s="75"/>
      <c r="C15" s="75"/>
      <c r="D15" s="75"/>
      <c r="E15" s="75"/>
      <c r="F15" s="75"/>
      <c r="G15" s="75"/>
      <c r="H15" s="75"/>
      <c r="I15" s="4" t="s">
        <v>14</v>
      </c>
      <c r="J15" s="4" t="s">
        <v>15</v>
      </c>
      <c r="K15" s="4" t="s">
        <v>16</v>
      </c>
      <c r="L15" s="4" t="s">
        <v>17</v>
      </c>
      <c r="M15" s="75"/>
      <c r="N15" s="4" t="s">
        <v>20</v>
      </c>
      <c r="O15" s="4" t="s">
        <v>21</v>
      </c>
      <c r="P15" s="75"/>
      <c r="Q15" s="76"/>
    </row>
    <row r="16" spans="1:17" ht="15.75" thickBot="1" x14ac:dyDescent="0.3">
      <c r="A16" s="4">
        <v>1</v>
      </c>
      <c r="B16" s="75">
        <v>2</v>
      </c>
      <c r="C16" s="75"/>
      <c r="D16" s="75"/>
      <c r="E16" s="75"/>
      <c r="F16" s="4">
        <v>3</v>
      </c>
      <c r="G16" s="4">
        <v>4</v>
      </c>
      <c r="H16" s="4">
        <v>5</v>
      </c>
      <c r="I16" s="4">
        <v>6</v>
      </c>
      <c r="J16" s="4">
        <v>7</v>
      </c>
      <c r="K16" s="4">
        <v>8</v>
      </c>
      <c r="L16" s="4">
        <v>9</v>
      </c>
      <c r="M16" s="4">
        <v>10</v>
      </c>
      <c r="N16" s="4">
        <v>11</v>
      </c>
      <c r="O16" s="4">
        <v>12</v>
      </c>
      <c r="P16" s="4">
        <v>13</v>
      </c>
      <c r="Q16" s="40">
        <v>14</v>
      </c>
    </row>
    <row r="17" spans="1:23" s="5" customFormat="1" ht="16.5" thickBot="1" x14ac:dyDescent="0.25">
      <c r="A17" s="61" t="s">
        <v>58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36"/>
      <c r="S17" s="36"/>
      <c r="T17" s="36"/>
      <c r="U17" s="36"/>
      <c r="V17" s="36"/>
      <c r="W17" s="36"/>
    </row>
    <row r="18" spans="1:23" ht="45" customHeight="1" x14ac:dyDescent="0.25">
      <c r="A18" s="6"/>
      <c r="B18" s="51" t="s">
        <v>31</v>
      </c>
      <c r="C18" s="51"/>
      <c r="D18" s="51"/>
      <c r="E18" s="51"/>
      <c r="F18" s="7">
        <v>1</v>
      </c>
      <c r="G18" s="7">
        <v>1</v>
      </c>
      <c r="H18" s="8">
        <v>53828.51</v>
      </c>
      <c r="I18" s="7">
        <v>1</v>
      </c>
      <c r="J18" s="7">
        <v>1</v>
      </c>
      <c r="K18" s="7">
        <v>1</v>
      </c>
      <c r="L18" s="7">
        <v>0</v>
      </c>
      <c r="M18" s="8">
        <f>H18</f>
        <v>53828.51</v>
      </c>
      <c r="N18" s="9">
        <f>M18*55%</f>
        <v>29605.680500000002</v>
      </c>
      <c r="O18" s="9"/>
      <c r="P18" s="9"/>
      <c r="Q18" s="41">
        <f>N18+M18</f>
        <v>83434.190499999997</v>
      </c>
    </row>
    <row r="19" spans="1:23" ht="45" customHeight="1" x14ac:dyDescent="0.25">
      <c r="A19" s="10"/>
      <c r="B19" s="53" t="s">
        <v>55</v>
      </c>
      <c r="C19" s="53"/>
      <c r="D19" s="53"/>
      <c r="E19" s="53"/>
      <c r="F19" s="7">
        <v>1</v>
      </c>
      <c r="G19" s="7">
        <v>1</v>
      </c>
      <c r="H19" s="9">
        <v>37679.96</v>
      </c>
      <c r="I19" s="7">
        <v>1</v>
      </c>
      <c r="J19" s="7">
        <v>1</v>
      </c>
      <c r="K19" s="7">
        <v>1</v>
      </c>
      <c r="L19" s="7">
        <v>0</v>
      </c>
      <c r="M19" s="8">
        <f t="shared" ref="M19:M20" si="0">H19</f>
        <v>37679.96</v>
      </c>
      <c r="N19" s="9">
        <f>M19*55%</f>
        <v>20723.978000000003</v>
      </c>
      <c r="O19" s="9"/>
      <c r="P19" s="9"/>
      <c r="Q19" s="41">
        <f t="shared" ref="Q19:Q20" si="1">N19+M19</f>
        <v>58403.938000000002</v>
      </c>
    </row>
    <row r="20" spans="1:23" ht="45" customHeight="1" thickBot="1" x14ac:dyDescent="0.3">
      <c r="A20" s="10"/>
      <c r="B20" s="51" t="s">
        <v>49</v>
      </c>
      <c r="C20" s="51"/>
      <c r="D20" s="51"/>
      <c r="E20" s="51"/>
      <c r="F20" s="7">
        <v>1</v>
      </c>
      <c r="G20" s="7">
        <v>1</v>
      </c>
      <c r="H20" s="9">
        <v>37679.96</v>
      </c>
      <c r="I20" s="7">
        <v>1</v>
      </c>
      <c r="J20" s="7">
        <v>1</v>
      </c>
      <c r="K20" s="7">
        <v>1</v>
      </c>
      <c r="L20" s="7">
        <v>0</v>
      </c>
      <c r="M20" s="8">
        <f t="shared" si="0"/>
        <v>37679.96</v>
      </c>
      <c r="N20" s="9">
        <f>M20*55%</f>
        <v>20723.978000000003</v>
      </c>
      <c r="O20" s="9"/>
      <c r="P20" s="9"/>
      <c r="Q20" s="41">
        <f t="shared" si="1"/>
        <v>58403.938000000002</v>
      </c>
    </row>
    <row r="21" spans="1:23" ht="45" customHeight="1" thickBot="1" x14ac:dyDescent="0.3">
      <c r="A21" s="10"/>
      <c r="B21" s="85" t="s">
        <v>63</v>
      </c>
      <c r="C21" s="85"/>
      <c r="D21" s="85"/>
      <c r="E21" s="85"/>
      <c r="F21" s="11">
        <v>0.996</v>
      </c>
      <c r="G21" s="11">
        <v>0.996</v>
      </c>
      <c r="H21" s="12">
        <v>9116</v>
      </c>
      <c r="I21" s="11">
        <v>1</v>
      </c>
      <c r="J21" s="11">
        <v>1</v>
      </c>
      <c r="K21" s="11">
        <v>1.25</v>
      </c>
      <c r="L21" s="11">
        <v>0</v>
      </c>
      <c r="M21" s="11">
        <f>H21+H21*25%</f>
        <v>11395</v>
      </c>
      <c r="N21" s="13">
        <v>4291.75</v>
      </c>
      <c r="O21" s="13">
        <f>M21*4%</f>
        <v>455.8</v>
      </c>
      <c r="P21" s="13">
        <f>Q21-O21-N21-M21</f>
        <v>3478.2819999999992</v>
      </c>
      <c r="Q21" s="42">
        <f>19242*G21+O21</f>
        <v>19620.831999999999</v>
      </c>
    </row>
    <row r="22" spans="1:23" ht="45" customHeight="1" thickBot="1" x14ac:dyDescent="0.3">
      <c r="A22" s="10"/>
      <c r="B22" s="53" t="s">
        <v>71</v>
      </c>
      <c r="C22" s="53"/>
      <c r="D22" s="53"/>
      <c r="E22" s="53"/>
      <c r="F22" s="7">
        <v>1</v>
      </c>
      <c r="G22" s="7">
        <v>1</v>
      </c>
      <c r="H22" s="9">
        <v>7881</v>
      </c>
      <c r="I22" s="7">
        <v>1</v>
      </c>
      <c r="J22" s="7">
        <v>1</v>
      </c>
      <c r="K22" s="7">
        <v>1.25</v>
      </c>
      <c r="L22" s="7">
        <v>0</v>
      </c>
      <c r="M22" s="11">
        <f t="shared" ref="M22:M57" si="2">H22+H22*25%</f>
        <v>9851.25</v>
      </c>
      <c r="N22" s="13">
        <v>3576</v>
      </c>
      <c r="O22" s="13">
        <f>M22*4%</f>
        <v>394.05</v>
      </c>
      <c r="P22" s="13">
        <f>Q22-O22-N22-M22</f>
        <v>5814.75</v>
      </c>
      <c r="Q22" s="42">
        <f t="shared" ref="Q22:Q58" si="3">19242*G22+O22</f>
        <v>19636.05</v>
      </c>
    </row>
    <row r="23" spans="1:23" ht="45" customHeight="1" thickBot="1" x14ac:dyDescent="0.3">
      <c r="A23" s="10"/>
      <c r="B23" s="66" t="s">
        <v>84</v>
      </c>
      <c r="C23" s="58"/>
      <c r="D23" s="58"/>
      <c r="E23" s="52"/>
      <c r="F23" s="7">
        <v>0.25</v>
      </c>
      <c r="G23" s="7">
        <v>0.25</v>
      </c>
      <c r="H23" s="9">
        <v>8249</v>
      </c>
      <c r="I23" s="7">
        <v>1</v>
      </c>
      <c r="J23" s="7">
        <v>1</v>
      </c>
      <c r="K23" s="7">
        <v>1.25</v>
      </c>
      <c r="L23" s="7">
        <v>0</v>
      </c>
      <c r="M23" s="11">
        <f t="shared" si="2"/>
        <v>10311.25</v>
      </c>
      <c r="N23" s="13">
        <v>290.86</v>
      </c>
      <c r="O23" s="9"/>
      <c r="P23" s="13">
        <f t="shared" ref="P23:P30" si="4">Q23-N23-M23*G23</f>
        <v>1941.8275000000003</v>
      </c>
      <c r="Q23" s="42">
        <f t="shared" si="3"/>
        <v>4810.5</v>
      </c>
    </row>
    <row r="24" spans="1:23" ht="45" customHeight="1" thickBot="1" x14ac:dyDescent="0.3">
      <c r="A24" s="10"/>
      <c r="B24" s="51" t="s">
        <v>52</v>
      </c>
      <c r="C24" s="51"/>
      <c r="D24" s="51"/>
      <c r="E24" s="51"/>
      <c r="F24" s="7">
        <v>1</v>
      </c>
      <c r="G24" s="7">
        <v>1</v>
      </c>
      <c r="H24" s="8">
        <v>8249</v>
      </c>
      <c r="I24" s="7">
        <v>1</v>
      </c>
      <c r="J24" s="7">
        <v>1</v>
      </c>
      <c r="K24" s="7">
        <v>1.25</v>
      </c>
      <c r="L24" s="7">
        <v>0</v>
      </c>
      <c r="M24" s="11">
        <f t="shared" si="2"/>
        <v>10311.25</v>
      </c>
      <c r="N24" s="13">
        <v>1410.75</v>
      </c>
      <c r="O24" s="9"/>
      <c r="P24" s="13">
        <f t="shared" si="4"/>
        <v>7520</v>
      </c>
      <c r="Q24" s="42">
        <f t="shared" si="3"/>
        <v>19242</v>
      </c>
    </row>
    <row r="25" spans="1:23" ht="45" customHeight="1" thickBot="1" x14ac:dyDescent="0.3">
      <c r="A25" s="10"/>
      <c r="B25" s="53" t="s">
        <v>32</v>
      </c>
      <c r="C25" s="53"/>
      <c r="D25" s="53"/>
      <c r="E25" s="53"/>
      <c r="F25" s="7">
        <v>1</v>
      </c>
      <c r="G25" s="7">
        <v>1</v>
      </c>
      <c r="H25" s="9">
        <v>7135</v>
      </c>
      <c r="I25" s="7">
        <v>1</v>
      </c>
      <c r="J25" s="7">
        <v>1</v>
      </c>
      <c r="K25" s="7">
        <v>1.25</v>
      </c>
      <c r="L25" s="7">
        <v>0</v>
      </c>
      <c r="M25" s="11">
        <f t="shared" si="2"/>
        <v>8918.75</v>
      </c>
      <c r="N25" s="13">
        <v>2576</v>
      </c>
      <c r="O25" s="13">
        <f>M25*4%</f>
        <v>356.75</v>
      </c>
      <c r="P25" s="13">
        <f t="shared" si="4"/>
        <v>8104</v>
      </c>
      <c r="Q25" s="42">
        <f t="shared" si="3"/>
        <v>19598.75</v>
      </c>
    </row>
    <row r="26" spans="1:23" ht="45" customHeight="1" thickBot="1" x14ac:dyDescent="0.3">
      <c r="A26" s="10"/>
      <c r="B26" s="53" t="s">
        <v>83</v>
      </c>
      <c r="C26" s="53"/>
      <c r="D26" s="53"/>
      <c r="E26" s="53"/>
      <c r="F26" s="7">
        <v>1.5</v>
      </c>
      <c r="G26" s="7">
        <v>1.5</v>
      </c>
      <c r="H26" s="9">
        <v>7135</v>
      </c>
      <c r="I26" s="7">
        <v>1</v>
      </c>
      <c r="J26" s="7">
        <v>1</v>
      </c>
      <c r="K26" s="7">
        <v>1.25</v>
      </c>
      <c r="L26" s="7">
        <v>0</v>
      </c>
      <c r="M26" s="11">
        <f t="shared" ref="M26" si="5">H26+H26*25%</f>
        <v>8918.75</v>
      </c>
      <c r="N26" s="13">
        <v>2764.69</v>
      </c>
      <c r="O26" s="13">
        <f t="shared" ref="O26" si="6">M26*4%</f>
        <v>356.75</v>
      </c>
      <c r="P26" s="13">
        <f t="shared" ref="P26" si="7">Q26-N26-M26*G26</f>
        <v>13076.935000000001</v>
      </c>
      <c r="Q26" s="42">
        <f t="shared" si="3"/>
        <v>29219.75</v>
      </c>
    </row>
    <row r="27" spans="1:23" ht="45" customHeight="1" thickBot="1" x14ac:dyDescent="0.3">
      <c r="A27" s="10"/>
      <c r="B27" s="53" t="s">
        <v>82</v>
      </c>
      <c r="C27" s="53"/>
      <c r="D27" s="53"/>
      <c r="E27" s="53"/>
      <c r="F27" s="7">
        <v>1</v>
      </c>
      <c r="G27" s="7">
        <v>1</v>
      </c>
      <c r="H27" s="9">
        <v>7881</v>
      </c>
      <c r="I27" s="7">
        <v>1</v>
      </c>
      <c r="J27" s="7">
        <v>1</v>
      </c>
      <c r="K27" s="7">
        <v>1.25</v>
      </c>
      <c r="L27" s="7">
        <v>0</v>
      </c>
      <c r="M27" s="11">
        <f t="shared" si="2"/>
        <v>9851.25</v>
      </c>
      <c r="N27" s="13">
        <v>2764.69</v>
      </c>
      <c r="O27" s="13">
        <f t="shared" ref="O27:O33" si="8">M27*4%</f>
        <v>394.05</v>
      </c>
      <c r="P27" s="13">
        <f t="shared" si="4"/>
        <v>7020.1100000000006</v>
      </c>
      <c r="Q27" s="42">
        <f t="shared" si="3"/>
        <v>19636.05</v>
      </c>
    </row>
    <row r="28" spans="1:23" ht="45" customHeight="1" thickBot="1" x14ac:dyDescent="0.3">
      <c r="A28" s="10"/>
      <c r="B28" s="66" t="s">
        <v>76</v>
      </c>
      <c r="C28" s="58"/>
      <c r="D28" s="58"/>
      <c r="E28" s="52"/>
      <c r="F28" s="7">
        <v>1</v>
      </c>
      <c r="G28" s="7">
        <v>1</v>
      </c>
      <c r="H28" s="12">
        <v>8249</v>
      </c>
      <c r="I28" s="11">
        <v>1</v>
      </c>
      <c r="J28" s="11">
        <v>1</v>
      </c>
      <c r="K28" s="11">
        <v>1.25</v>
      </c>
      <c r="L28" s="11">
        <v>0</v>
      </c>
      <c r="M28" s="11">
        <f t="shared" si="2"/>
        <v>10311.25</v>
      </c>
      <c r="N28" s="13">
        <v>5957</v>
      </c>
      <c r="O28" s="13">
        <f t="shared" si="8"/>
        <v>412.45</v>
      </c>
      <c r="P28" s="13">
        <f t="shared" si="4"/>
        <v>3386.2000000000007</v>
      </c>
      <c r="Q28" s="42">
        <f t="shared" si="3"/>
        <v>19654.45</v>
      </c>
    </row>
    <row r="29" spans="1:23" ht="45" customHeight="1" thickBot="1" x14ac:dyDescent="0.3">
      <c r="A29" s="10"/>
      <c r="B29" s="53" t="s">
        <v>37</v>
      </c>
      <c r="C29" s="53"/>
      <c r="D29" s="53"/>
      <c r="E29" s="53"/>
      <c r="F29" s="7">
        <v>1</v>
      </c>
      <c r="G29" s="7">
        <v>1</v>
      </c>
      <c r="H29" s="9">
        <v>7135</v>
      </c>
      <c r="I29" s="7">
        <v>1</v>
      </c>
      <c r="J29" s="7">
        <v>1</v>
      </c>
      <c r="K29" s="7">
        <v>1.25</v>
      </c>
      <c r="L29" s="7">
        <v>0</v>
      </c>
      <c r="M29" s="11">
        <f t="shared" si="2"/>
        <v>8918.75</v>
      </c>
      <c r="N29" s="13">
        <v>2840</v>
      </c>
      <c r="O29" s="13">
        <f t="shared" si="8"/>
        <v>356.75</v>
      </c>
      <c r="P29" s="13">
        <f t="shared" si="4"/>
        <v>7840</v>
      </c>
      <c r="Q29" s="42">
        <f t="shared" si="3"/>
        <v>19598.75</v>
      </c>
    </row>
    <row r="30" spans="1:23" ht="45" customHeight="1" thickBot="1" x14ac:dyDescent="0.3">
      <c r="A30" s="10"/>
      <c r="B30" s="51" t="s">
        <v>38</v>
      </c>
      <c r="C30" s="51"/>
      <c r="D30" s="51"/>
      <c r="E30" s="51"/>
      <c r="F30" s="7">
        <v>1</v>
      </c>
      <c r="G30" s="7">
        <v>1</v>
      </c>
      <c r="H30" s="8">
        <v>6400</v>
      </c>
      <c r="I30" s="7">
        <v>1</v>
      </c>
      <c r="J30" s="7">
        <v>1</v>
      </c>
      <c r="K30" s="7">
        <v>1.25</v>
      </c>
      <c r="L30" s="7">
        <v>0</v>
      </c>
      <c r="M30" s="11">
        <f t="shared" si="2"/>
        <v>8000</v>
      </c>
      <c r="N30" s="13">
        <v>990.38</v>
      </c>
      <c r="O30" s="13">
        <f t="shared" si="8"/>
        <v>320</v>
      </c>
      <c r="P30" s="13">
        <f t="shared" si="4"/>
        <v>10571.619999999999</v>
      </c>
      <c r="Q30" s="42">
        <f t="shared" si="3"/>
        <v>19562</v>
      </c>
    </row>
    <row r="31" spans="1:23" ht="45" customHeight="1" thickBot="1" x14ac:dyDescent="0.3">
      <c r="A31" s="10"/>
      <c r="B31" s="53" t="s">
        <v>56</v>
      </c>
      <c r="C31" s="53"/>
      <c r="D31" s="53"/>
      <c r="E31" s="53"/>
      <c r="F31" s="7">
        <v>1</v>
      </c>
      <c r="G31" s="7">
        <v>1</v>
      </c>
      <c r="H31" s="9">
        <v>6843</v>
      </c>
      <c r="I31" s="7">
        <v>1</v>
      </c>
      <c r="J31" s="7">
        <v>1</v>
      </c>
      <c r="K31" s="7">
        <v>1.25</v>
      </c>
      <c r="L31" s="7">
        <v>0</v>
      </c>
      <c r="M31" s="11">
        <f t="shared" si="2"/>
        <v>8553.75</v>
      </c>
      <c r="N31" s="13">
        <f>M31*15%+M31*0%</f>
        <v>1283.0625</v>
      </c>
      <c r="O31" s="13">
        <f t="shared" si="8"/>
        <v>342.15000000000003</v>
      </c>
      <c r="P31" s="13">
        <f t="shared" ref="P31:P42" si="9">Q31-N31-M31*G31</f>
        <v>9747.3375000000015</v>
      </c>
      <c r="Q31" s="42">
        <f t="shared" si="3"/>
        <v>19584.150000000001</v>
      </c>
    </row>
    <row r="32" spans="1:23" ht="45" customHeight="1" thickBot="1" x14ac:dyDescent="0.3">
      <c r="A32" s="10"/>
      <c r="B32" s="53" t="s">
        <v>57</v>
      </c>
      <c r="C32" s="53"/>
      <c r="D32" s="53"/>
      <c r="E32" s="53"/>
      <c r="F32" s="7">
        <v>0.25</v>
      </c>
      <c r="G32" s="7">
        <v>0.25</v>
      </c>
      <c r="H32" s="9">
        <v>6843</v>
      </c>
      <c r="I32" s="7">
        <v>1</v>
      </c>
      <c r="J32" s="7">
        <v>1</v>
      </c>
      <c r="K32" s="7">
        <v>1.25</v>
      </c>
      <c r="L32" s="7">
        <v>0</v>
      </c>
      <c r="M32" s="11">
        <f t="shared" si="2"/>
        <v>8553.75</v>
      </c>
      <c r="N32" s="13">
        <f t="shared" ref="N32:N40" si="10">M32*15%+M32*0%</f>
        <v>1283.0625</v>
      </c>
      <c r="O32" s="13">
        <f t="shared" si="8"/>
        <v>342.15000000000003</v>
      </c>
      <c r="P32" s="13">
        <f t="shared" si="9"/>
        <v>1731.1499999999996</v>
      </c>
      <c r="Q32" s="42">
        <f t="shared" si="3"/>
        <v>5152.6499999999996</v>
      </c>
    </row>
    <row r="33" spans="1:17" ht="45" customHeight="1" thickBot="1" x14ac:dyDescent="0.3">
      <c r="A33" s="10"/>
      <c r="B33" s="51" t="s">
        <v>53</v>
      </c>
      <c r="C33" s="51"/>
      <c r="D33" s="51"/>
      <c r="E33" s="51"/>
      <c r="F33" s="7">
        <v>1</v>
      </c>
      <c r="G33" s="7">
        <v>1</v>
      </c>
      <c r="H33" s="9">
        <v>7135</v>
      </c>
      <c r="I33" s="7">
        <v>1</v>
      </c>
      <c r="J33" s="7">
        <v>1</v>
      </c>
      <c r="K33" s="7">
        <v>1.25</v>
      </c>
      <c r="L33" s="7">
        <v>0</v>
      </c>
      <c r="M33" s="11">
        <f t="shared" si="2"/>
        <v>8918.75</v>
      </c>
      <c r="N33" s="13">
        <f>M33*15%+M33*20%+1000</f>
        <v>4121.5625</v>
      </c>
      <c r="O33" s="13">
        <f t="shared" si="8"/>
        <v>356.75</v>
      </c>
      <c r="P33" s="13">
        <f t="shared" si="9"/>
        <v>6558.4375</v>
      </c>
      <c r="Q33" s="42">
        <f t="shared" si="3"/>
        <v>19598.75</v>
      </c>
    </row>
    <row r="34" spans="1:17" ht="24" customHeight="1" thickBot="1" x14ac:dyDescent="0.3">
      <c r="A34" s="61" t="s">
        <v>81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  <row r="35" spans="1:17" ht="45" customHeight="1" thickBot="1" x14ac:dyDescent="0.3">
      <c r="A35" s="10"/>
      <c r="B35" s="51" t="s">
        <v>72</v>
      </c>
      <c r="C35" s="51"/>
      <c r="D35" s="51"/>
      <c r="E35" s="51"/>
      <c r="F35" s="7">
        <v>0.25</v>
      </c>
      <c r="G35" s="7">
        <v>0.25</v>
      </c>
      <c r="H35" s="8">
        <v>9116</v>
      </c>
      <c r="I35" s="7">
        <v>1</v>
      </c>
      <c r="J35" s="7">
        <v>1</v>
      </c>
      <c r="K35" s="7">
        <v>1.25</v>
      </c>
      <c r="L35" s="7">
        <v>0</v>
      </c>
      <c r="M35" s="11">
        <f t="shared" si="2"/>
        <v>11395</v>
      </c>
      <c r="N35" s="13">
        <f t="shared" si="10"/>
        <v>1709.25</v>
      </c>
      <c r="O35" s="13">
        <f t="shared" ref="O35:O41" si="11">M35*4%</f>
        <v>455.8</v>
      </c>
      <c r="P35" s="13">
        <f t="shared" si="9"/>
        <v>708.30000000000018</v>
      </c>
      <c r="Q35" s="42">
        <f t="shared" si="3"/>
        <v>5266.3</v>
      </c>
    </row>
    <row r="36" spans="1:17" ht="45" customHeight="1" thickBot="1" x14ac:dyDescent="0.3">
      <c r="A36" s="10"/>
      <c r="B36" s="53" t="s">
        <v>41</v>
      </c>
      <c r="C36" s="53"/>
      <c r="D36" s="53"/>
      <c r="E36" s="53"/>
      <c r="F36" s="7">
        <v>1</v>
      </c>
      <c r="G36" s="7">
        <v>1</v>
      </c>
      <c r="H36" s="9">
        <v>7881</v>
      </c>
      <c r="I36" s="7">
        <v>1</v>
      </c>
      <c r="J36" s="7">
        <v>1</v>
      </c>
      <c r="K36" s="7">
        <v>1.25</v>
      </c>
      <c r="L36" s="7">
        <v>0</v>
      </c>
      <c r="M36" s="11">
        <f t="shared" si="2"/>
        <v>9851.25</v>
      </c>
      <c r="N36" s="13">
        <f>M36*15%+M36*20%+1000</f>
        <v>4447.9375</v>
      </c>
      <c r="O36" s="13">
        <f t="shared" si="11"/>
        <v>394.05</v>
      </c>
      <c r="P36" s="13">
        <f t="shared" si="9"/>
        <v>5336.8624999999993</v>
      </c>
      <c r="Q36" s="42">
        <f t="shared" si="3"/>
        <v>19636.05</v>
      </c>
    </row>
    <row r="37" spans="1:17" ht="45" customHeight="1" thickBot="1" x14ac:dyDescent="0.3">
      <c r="A37" s="10"/>
      <c r="B37" s="53" t="s">
        <v>42</v>
      </c>
      <c r="C37" s="53"/>
      <c r="D37" s="53"/>
      <c r="E37" s="53"/>
      <c r="F37" s="7">
        <v>1</v>
      </c>
      <c r="G37" s="7">
        <v>1</v>
      </c>
      <c r="H37" s="9">
        <v>9588</v>
      </c>
      <c r="I37" s="7">
        <v>1</v>
      </c>
      <c r="J37" s="7">
        <v>1</v>
      </c>
      <c r="K37" s="7">
        <v>1.25</v>
      </c>
      <c r="L37" s="7">
        <v>0</v>
      </c>
      <c r="M37" s="11">
        <f t="shared" si="2"/>
        <v>11985</v>
      </c>
      <c r="N37" s="13">
        <f>M37*15%+M37*20%</f>
        <v>4194.75</v>
      </c>
      <c r="O37" s="13">
        <f t="shared" si="11"/>
        <v>479.40000000000003</v>
      </c>
      <c r="P37" s="13">
        <f t="shared" si="9"/>
        <v>3541.6500000000015</v>
      </c>
      <c r="Q37" s="42">
        <f t="shared" si="3"/>
        <v>19721.400000000001</v>
      </c>
    </row>
    <row r="38" spans="1:17" ht="45" customHeight="1" thickBot="1" x14ac:dyDescent="0.3">
      <c r="A38" s="10"/>
      <c r="B38" s="53" t="s">
        <v>43</v>
      </c>
      <c r="C38" s="53"/>
      <c r="D38" s="53"/>
      <c r="E38" s="53"/>
      <c r="F38" s="7">
        <v>0.25</v>
      </c>
      <c r="G38" s="7">
        <v>0.25</v>
      </c>
      <c r="H38" s="9">
        <v>7135</v>
      </c>
      <c r="I38" s="7">
        <v>1</v>
      </c>
      <c r="J38" s="7">
        <v>1</v>
      </c>
      <c r="K38" s="7">
        <v>1.25</v>
      </c>
      <c r="L38" s="7">
        <v>0</v>
      </c>
      <c r="M38" s="11">
        <f t="shared" si="2"/>
        <v>8918.75</v>
      </c>
      <c r="N38" s="13">
        <f t="shared" si="10"/>
        <v>1337.8125</v>
      </c>
      <c r="O38" s="13">
        <f t="shared" si="11"/>
        <v>356.75</v>
      </c>
      <c r="P38" s="13">
        <f t="shared" si="9"/>
        <v>1599.75</v>
      </c>
      <c r="Q38" s="42">
        <f t="shared" si="3"/>
        <v>5167.25</v>
      </c>
    </row>
    <row r="39" spans="1:17" ht="45" customHeight="1" thickBot="1" x14ac:dyDescent="0.3">
      <c r="A39" s="10"/>
      <c r="B39" s="53" t="s">
        <v>44</v>
      </c>
      <c r="C39" s="53"/>
      <c r="D39" s="53"/>
      <c r="E39" s="53"/>
      <c r="F39" s="7">
        <v>1</v>
      </c>
      <c r="G39" s="7">
        <v>1</v>
      </c>
      <c r="H39" s="9">
        <v>7256</v>
      </c>
      <c r="I39" s="7">
        <v>1</v>
      </c>
      <c r="J39" s="7">
        <v>1</v>
      </c>
      <c r="K39" s="7">
        <v>1.25</v>
      </c>
      <c r="L39" s="7">
        <v>0</v>
      </c>
      <c r="M39" s="11">
        <f t="shared" si="2"/>
        <v>9070</v>
      </c>
      <c r="N39" s="13">
        <f>Q39-O39-M39*G39</f>
        <v>32593.199999999997</v>
      </c>
      <c r="O39" s="13">
        <f t="shared" si="11"/>
        <v>362.8</v>
      </c>
      <c r="P39" s="9"/>
      <c r="Q39" s="42">
        <v>42026</v>
      </c>
    </row>
    <row r="40" spans="1:17" ht="45" customHeight="1" thickBot="1" x14ac:dyDescent="0.3">
      <c r="A40" s="10"/>
      <c r="B40" s="53" t="s">
        <v>29</v>
      </c>
      <c r="C40" s="53"/>
      <c r="D40" s="53"/>
      <c r="E40" s="53"/>
      <c r="F40" s="7">
        <v>1</v>
      </c>
      <c r="G40" s="7">
        <v>1</v>
      </c>
      <c r="H40" s="9">
        <v>6843</v>
      </c>
      <c r="I40" s="7">
        <v>1</v>
      </c>
      <c r="J40" s="7">
        <v>1</v>
      </c>
      <c r="K40" s="7">
        <v>1.25</v>
      </c>
      <c r="L40" s="7">
        <v>0</v>
      </c>
      <c r="M40" s="11">
        <f t="shared" si="2"/>
        <v>8553.75</v>
      </c>
      <c r="N40" s="13">
        <f t="shared" si="10"/>
        <v>1283.0625</v>
      </c>
      <c r="O40" s="13">
        <f t="shared" si="11"/>
        <v>342.15000000000003</v>
      </c>
      <c r="P40" s="13">
        <f t="shared" si="9"/>
        <v>9747.3375000000015</v>
      </c>
      <c r="Q40" s="42">
        <f t="shared" si="3"/>
        <v>19584.150000000001</v>
      </c>
    </row>
    <row r="41" spans="1:17" ht="45" customHeight="1" thickBot="1" x14ac:dyDescent="0.3">
      <c r="A41" s="10"/>
      <c r="B41" s="66" t="s">
        <v>74</v>
      </c>
      <c r="C41" s="58"/>
      <c r="D41" s="58"/>
      <c r="E41" s="52"/>
      <c r="F41" s="7">
        <v>0.25</v>
      </c>
      <c r="G41" s="7">
        <v>0.25</v>
      </c>
      <c r="H41" s="9">
        <v>7881</v>
      </c>
      <c r="I41" s="7">
        <v>1</v>
      </c>
      <c r="J41" s="7">
        <v>1</v>
      </c>
      <c r="K41" s="7">
        <v>1.25</v>
      </c>
      <c r="L41" s="7">
        <v>0</v>
      </c>
      <c r="M41" s="11">
        <f t="shared" si="2"/>
        <v>9851.25</v>
      </c>
      <c r="N41" s="13">
        <f>M41*15%*G41+M41*20%*G41</f>
        <v>861.984375</v>
      </c>
      <c r="O41" s="13">
        <f t="shared" si="11"/>
        <v>394.05</v>
      </c>
      <c r="P41" s="13">
        <f t="shared" si="9"/>
        <v>1879.7531250000002</v>
      </c>
      <c r="Q41" s="42">
        <f t="shared" si="3"/>
        <v>5204.55</v>
      </c>
    </row>
    <row r="42" spans="1:17" ht="45" customHeight="1" thickBot="1" x14ac:dyDescent="0.3">
      <c r="A42" s="14"/>
      <c r="B42" s="53" t="s">
        <v>45</v>
      </c>
      <c r="C42" s="53"/>
      <c r="D42" s="53"/>
      <c r="E42" s="53"/>
      <c r="F42" s="7">
        <v>1.25</v>
      </c>
      <c r="G42" s="7">
        <v>1.25</v>
      </c>
      <c r="H42" s="9">
        <v>6843</v>
      </c>
      <c r="I42" s="7">
        <v>1</v>
      </c>
      <c r="J42" s="7">
        <v>1</v>
      </c>
      <c r="K42" s="7">
        <v>1.25</v>
      </c>
      <c r="L42" s="7">
        <v>0</v>
      </c>
      <c r="M42" s="11">
        <f t="shared" si="2"/>
        <v>8553.75</v>
      </c>
      <c r="N42" s="13">
        <f>M42*15%+M42*0%</f>
        <v>1283.0625</v>
      </c>
      <c r="O42" s="13">
        <f>M42*4%</f>
        <v>342.15000000000003</v>
      </c>
      <c r="P42" s="13">
        <f t="shared" si="9"/>
        <v>12419.400000000001</v>
      </c>
      <c r="Q42" s="42">
        <f t="shared" si="3"/>
        <v>24394.65</v>
      </c>
    </row>
    <row r="43" spans="1:17" ht="24" customHeight="1" thickBot="1" x14ac:dyDescent="0.3">
      <c r="A43" s="61" t="s">
        <v>59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3"/>
    </row>
    <row r="44" spans="1:17" ht="45" customHeight="1" thickBot="1" x14ac:dyDescent="0.3">
      <c r="A44" s="73"/>
      <c r="B44" s="70" t="s">
        <v>24</v>
      </c>
      <c r="C44" s="71"/>
      <c r="D44" s="71"/>
      <c r="E44" s="50"/>
      <c r="F44" s="7">
        <v>5</v>
      </c>
      <c r="G44" s="7">
        <v>5</v>
      </c>
      <c r="H44" s="8">
        <v>6293</v>
      </c>
      <c r="I44" s="7">
        <v>1</v>
      </c>
      <c r="J44" s="7">
        <v>1</v>
      </c>
      <c r="K44" s="7">
        <v>1.25</v>
      </c>
      <c r="L44" s="7">
        <v>0</v>
      </c>
      <c r="M44" s="11">
        <f t="shared" si="2"/>
        <v>7866.25</v>
      </c>
      <c r="N44" s="13">
        <f t="shared" ref="N44:N83" si="12">M44*15%+M44*0%</f>
        <v>1179.9375</v>
      </c>
      <c r="O44" s="13">
        <f>M44*4%+1868.1275</f>
        <v>2182.7775000000001</v>
      </c>
      <c r="P44" s="13">
        <f t="shared" ref="P44:P58" si="13">Q44-N44-M44*G44</f>
        <v>57881.59</v>
      </c>
      <c r="Q44" s="42">
        <f t="shared" si="3"/>
        <v>98392.777499999997</v>
      </c>
    </row>
    <row r="45" spans="1:17" ht="45" customHeight="1" thickBot="1" x14ac:dyDescent="0.3">
      <c r="A45" s="74"/>
      <c r="B45" s="70" t="s">
        <v>89</v>
      </c>
      <c r="C45" s="71"/>
      <c r="D45" s="71"/>
      <c r="E45" s="50"/>
      <c r="F45" s="7">
        <v>0.25</v>
      </c>
      <c r="G45" s="7">
        <v>0.25</v>
      </c>
      <c r="H45" s="45">
        <v>6293</v>
      </c>
      <c r="I45" s="7">
        <v>1</v>
      </c>
      <c r="J45" s="7">
        <v>1</v>
      </c>
      <c r="K45" s="7">
        <v>1.25</v>
      </c>
      <c r="L45" s="7">
        <v>0</v>
      </c>
      <c r="M45" s="11">
        <f t="shared" ref="M45:M50" si="14">H45+H45*25%</f>
        <v>7866.25</v>
      </c>
      <c r="N45" s="13">
        <f t="shared" ref="N45:N50" si="15">M45*15%+M45*0%</f>
        <v>1179.9375</v>
      </c>
      <c r="O45" s="13"/>
      <c r="P45" s="13">
        <f t="shared" ref="P45:P50" si="16">Q45-N45-M45*G45</f>
        <v>1664</v>
      </c>
      <c r="Q45" s="42">
        <f t="shared" ref="Q45:Q50" si="17">19242*G45+O45</f>
        <v>4810.5</v>
      </c>
    </row>
    <row r="46" spans="1:17" ht="45" customHeight="1" thickBot="1" x14ac:dyDescent="0.3">
      <c r="A46" s="74"/>
      <c r="B46" s="66" t="s">
        <v>54</v>
      </c>
      <c r="C46" s="58"/>
      <c r="D46" s="58"/>
      <c r="E46" s="52"/>
      <c r="F46" s="7">
        <v>0.5</v>
      </c>
      <c r="G46" s="7">
        <v>0.5</v>
      </c>
      <c r="H46" s="9">
        <v>6293</v>
      </c>
      <c r="I46" s="7">
        <v>1</v>
      </c>
      <c r="J46" s="7">
        <v>1</v>
      </c>
      <c r="K46" s="7">
        <v>1.25</v>
      </c>
      <c r="L46" s="7">
        <v>0</v>
      </c>
      <c r="M46" s="11">
        <f t="shared" ref="M46:M47" si="18">H46+H46*25%</f>
        <v>7866.25</v>
      </c>
      <c r="N46" s="13">
        <f t="shared" ref="N46:N47" si="19">M46*15%+M46*0%</f>
        <v>1179.9375</v>
      </c>
      <c r="O46" s="13">
        <v>157.32</v>
      </c>
      <c r="P46" s="13">
        <f t="shared" ref="P46:P47" si="20">Q46-N46-M46*G46</f>
        <v>4665.2574999999997</v>
      </c>
      <c r="Q46" s="42">
        <f t="shared" ref="Q46:Q47" si="21">19242*G46+O46</f>
        <v>9778.32</v>
      </c>
    </row>
    <row r="47" spans="1:17" ht="45" customHeight="1" thickBot="1" x14ac:dyDescent="0.3">
      <c r="A47" s="74"/>
      <c r="B47" s="66" t="s">
        <v>54</v>
      </c>
      <c r="C47" s="58"/>
      <c r="D47" s="58"/>
      <c r="E47" s="52"/>
      <c r="F47" s="7">
        <v>0.25</v>
      </c>
      <c r="G47" s="7">
        <v>0.25</v>
      </c>
      <c r="H47" s="9">
        <v>6293</v>
      </c>
      <c r="I47" s="7">
        <v>1</v>
      </c>
      <c r="J47" s="7">
        <v>1</v>
      </c>
      <c r="K47" s="7">
        <v>1.25</v>
      </c>
      <c r="L47" s="7">
        <v>0</v>
      </c>
      <c r="M47" s="11">
        <f t="shared" si="18"/>
        <v>7866.25</v>
      </c>
      <c r="N47" s="13">
        <f t="shared" si="19"/>
        <v>1179.9375</v>
      </c>
      <c r="O47" s="13">
        <v>78.66</v>
      </c>
      <c r="P47" s="13">
        <f t="shared" si="20"/>
        <v>1742.6599999999999</v>
      </c>
      <c r="Q47" s="42">
        <f t="shared" si="21"/>
        <v>4889.16</v>
      </c>
    </row>
    <row r="48" spans="1:17" ht="45" customHeight="1" thickBot="1" x14ac:dyDescent="0.3">
      <c r="A48" s="74"/>
      <c r="B48" s="66" t="s">
        <v>54</v>
      </c>
      <c r="C48" s="58"/>
      <c r="D48" s="58"/>
      <c r="E48" s="52"/>
      <c r="F48" s="7">
        <v>0.25</v>
      </c>
      <c r="G48" s="7">
        <v>0.25</v>
      </c>
      <c r="H48" s="9">
        <v>6293</v>
      </c>
      <c r="I48" s="7">
        <v>1</v>
      </c>
      <c r="J48" s="7">
        <v>1</v>
      </c>
      <c r="K48" s="7">
        <v>1.25</v>
      </c>
      <c r="L48" s="7">
        <v>0</v>
      </c>
      <c r="M48" s="11">
        <f t="shared" si="14"/>
        <v>7866.25</v>
      </c>
      <c r="N48" s="13">
        <f t="shared" si="15"/>
        <v>1179.9375</v>
      </c>
      <c r="O48" s="13">
        <v>78.66</v>
      </c>
      <c r="P48" s="13">
        <f t="shared" si="16"/>
        <v>1742.6599999999999</v>
      </c>
      <c r="Q48" s="42">
        <f t="shared" si="17"/>
        <v>4889.16</v>
      </c>
    </row>
    <row r="49" spans="1:23" ht="45" customHeight="1" thickBot="1" x14ac:dyDescent="0.3">
      <c r="A49" s="74"/>
      <c r="B49" s="66" t="s">
        <v>54</v>
      </c>
      <c r="C49" s="58"/>
      <c r="D49" s="58"/>
      <c r="E49" s="52"/>
      <c r="F49" s="7">
        <v>0.25</v>
      </c>
      <c r="G49" s="7">
        <v>0.25</v>
      </c>
      <c r="H49" s="9">
        <v>6293</v>
      </c>
      <c r="I49" s="7">
        <v>1</v>
      </c>
      <c r="J49" s="7">
        <v>1</v>
      </c>
      <c r="K49" s="7">
        <v>1.25</v>
      </c>
      <c r="L49" s="7">
        <v>0</v>
      </c>
      <c r="M49" s="11">
        <f t="shared" si="14"/>
        <v>7866.25</v>
      </c>
      <c r="N49" s="13">
        <f t="shared" si="15"/>
        <v>1179.9375</v>
      </c>
      <c r="O49" s="13">
        <v>78.66</v>
      </c>
      <c r="P49" s="13">
        <f t="shared" si="16"/>
        <v>1742.6599999999999</v>
      </c>
      <c r="Q49" s="42">
        <f t="shared" si="17"/>
        <v>4889.16</v>
      </c>
    </row>
    <row r="50" spans="1:23" ht="45" customHeight="1" thickBot="1" x14ac:dyDescent="0.3">
      <c r="A50" s="74"/>
      <c r="B50" s="66" t="s">
        <v>54</v>
      </c>
      <c r="C50" s="58"/>
      <c r="D50" s="58"/>
      <c r="E50" s="52"/>
      <c r="F50" s="7">
        <v>0.25</v>
      </c>
      <c r="G50" s="7">
        <v>0.25</v>
      </c>
      <c r="H50" s="9">
        <v>6293</v>
      </c>
      <c r="I50" s="7">
        <v>1</v>
      </c>
      <c r="J50" s="7">
        <v>1</v>
      </c>
      <c r="K50" s="7">
        <v>1.25</v>
      </c>
      <c r="L50" s="7">
        <v>0</v>
      </c>
      <c r="M50" s="11">
        <f t="shared" si="14"/>
        <v>7866.25</v>
      </c>
      <c r="N50" s="13">
        <f t="shared" si="15"/>
        <v>1179.9375</v>
      </c>
      <c r="O50" s="13">
        <v>78.66</v>
      </c>
      <c r="P50" s="13">
        <f t="shared" si="16"/>
        <v>1742.6599999999999</v>
      </c>
      <c r="Q50" s="42">
        <f t="shared" si="17"/>
        <v>4889.16</v>
      </c>
    </row>
    <row r="51" spans="1:23" ht="45" customHeight="1" thickBot="1" x14ac:dyDescent="0.3">
      <c r="A51" s="74"/>
      <c r="B51" s="66" t="s">
        <v>54</v>
      </c>
      <c r="C51" s="58"/>
      <c r="D51" s="58"/>
      <c r="E51" s="52"/>
      <c r="F51" s="7">
        <v>0.25</v>
      </c>
      <c r="G51" s="7">
        <v>0.25</v>
      </c>
      <c r="H51" s="9">
        <v>6293</v>
      </c>
      <c r="I51" s="7">
        <v>1</v>
      </c>
      <c r="J51" s="7">
        <v>1</v>
      </c>
      <c r="K51" s="7">
        <v>1.25</v>
      </c>
      <c r="L51" s="7">
        <v>0</v>
      </c>
      <c r="M51" s="11">
        <f t="shared" si="2"/>
        <v>7866.25</v>
      </c>
      <c r="N51" s="13">
        <f t="shared" si="12"/>
        <v>1179.9375</v>
      </c>
      <c r="O51" s="13">
        <v>78.66</v>
      </c>
      <c r="P51" s="13">
        <f t="shared" si="13"/>
        <v>1742.6599999999999</v>
      </c>
      <c r="Q51" s="42">
        <f t="shared" si="3"/>
        <v>4889.16</v>
      </c>
    </row>
    <row r="52" spans="1:23" ht="45" customHeight="1" thickBot="1" x14ac:dyDescent="0.3">
      <c r="A52" s="74"/>
      <c r="B52" s="51" t="s">
        <v>40</v>
      </c>
      <c r="C52" s="51"/>
      <c r="D52" s="51"/>
      <c r="E52" s="51"/>
      <c r="F52" s="7">
        <v>2</v>
      </c>
      <c r="G52" s="7">
        <v>2</v>
      </c>
      <c r="H52" s="8">
        <v>8249</v>
      </c>
      <c r="I52" s="7">
        <v>1</v>
      </c>
      <c r="J52" s="7">
        <v>1</v>
      </c>
      <c r="K52" s="7">
        <v>1.25</v>
      </c>
      <c r="L52" s="7">
        <v>0</v>
      </c>
      <c r="M52" s="11">
        <f t="shared" si="2"/>
        <v>10311.25</v>
      </c>
      <c r="N52" s="13">
        <f t="shared" si="12"/>
        <v>1546.6875</v>
      </c>
      <c r="O52" s="13">
        <f t="shared" ref="O52:O58" si="22">M52*4%</f>
        <v>412.45</v>
      </c>
      <c r="P52" s="13">
        <f t="shared" si="13"/>
        <v>16727.262499999997</v>
      </c>
      <c r="Q52" s="42">
        <f t="shared" si="3"/>
        <v>38896.449999999997</v>
      </c>
    </row>
    <row r="53" spans="1:23" ht="45" customHeight="1" thickBot="1" x14ac:dyDescent="0.3">
      <c r="A53" s="74"/>
      <c r="B53" s="66" t="s">
        <v>39</v>
      </c>
      <c r="C53" s="58"/>
      <c r="D53" s="58"/>
      <c r="E53" s="52"/>
      <c r="F53" s="7">
        <v>0.25</v>
      </c>
      <c r="G53" s="7">
        <v>0.25</v>
      </c>
      <c r="H53" s="9">
        <v>7135</v>
      </c>
      <c r="I53" s="7">
        <v>1</v>
      </c>
      <c r="J53" s="7">
        <v>1</v>
      </c>
      <c r="K53" s="7">
        <v>1.25</v>
      </c>
      <c r="L53" s="7">
        <v>0</v>
      </c>
      <c r="M53" s="11">
        <f t="shared" si="2"/>
        <v>8918.75</v>
      </c>
      <c r="N53" s="13">
        <f t="shared" si="12"/>
        <v>1337.8125</v>
      </c>
      <c r="O53" s="13"/>
      <c r="P53" s="13">
        <f t="shared" si="13"/>
        <v>1243</v>
      </c>
      <c r="Q53" s="42">
        <f t="shared" si="3"/>
        <v>4810.5</v>
      </c>
    </row>
    <row r="54" spans="1:23" ht="45" customHeight="1" thickBot="1" x14ac:dyDescent="0.3">
      <c r="A54" s="74"/>
      <c r="B54" s="49" t="s">
        <v>85</v>
      </c>
      <c r="C54" s="49"/>
      <c r="D54" s="49"/>
      <c r="E54" s="49"/>
      <c r="F54" s="7">
        <v>0.5</v>
      </c>
      <c r="G54" s="7">
        <v>0.5</v>
      </c>
      <c r="H54" s="45">
        <v>6320</v>
      </c>
      <c r="I54" s="7">
        <v>1</v>
      </c>
      <c r="J54" s="7">
        <v>1</v>
      </c>
      <c r="K54" s="7">
        <v>1.25</v>
      </c>
      <c r="L54" s="7">
        <v>0</v>
      </c>
      <c r="M54" s="11">
        <f t="shared" si="2"/>
        <v>7900</v>
      </c>
      <c r="N54" s="13">
        <f t="shared" si="12"/>
        <v>1185</v>
      </c>
      <c r="O54" s="13"/>
      <c r="P54" s="13">
        <f t="shared" si="13"/>
        <v>4486</v>
      </c>
      <c r="Q54" s="42">
        <f t="shared" si="3"/>
        <v>9621</v>
      </c>
    </row>
    <row r="55" spans="1:23" ht="45" customHeight="1" thickBot="1" x14ac:dyDescent="0.3">
      <c r="A55" s="74"/>
      <c r="B55" s="49" t="s">
        <v>85</v>
      </c>
      <c r="C55" s="49"/>
      <c r="D55" s="49"/>
      <c r="E55" s="49"/>
      <c r="F55" s="7">
        <v>0.5</v>
      </c>
      <c r="G55" s="7">
        <v>0.5</v>
      </c>
      <c r="H55" s="45">
        <v>6320</v>
      </c>
      <c r="I55" s="7">
        <v>1</v>
      </c>
      <c r="J55" s="7">
        <v>1</v>
      </c>
      <c r="K55" s="7">
        <v>1.25</v>
      </c>
      <c r="L55" s="7">
        <v>0</v>
      </c>
      <c r="M55" s="11">
        <f t="shared" ref="M55" si="23">H55+H55*25%</f>
        <v>7900</v>
      </c>
      <c r="N55" s="13">
        <f t="shared" ref="N55" si="24">M55*15%+M55*0%</f>
        <v>1185</v>
      </c>
      <c r="O55" s="13"/>
      <c r="P55" s="13">
        <f t="shared" ref="P55" si="25">Q55-N55-M55*G55</f>
        <v>4486</v>
      </c>
      <c r="Q55" s="42">
        <f t="shared" ref="Q55" si="26">19242*G55+O55</f>
        <v>9621</v>
      </c>
    </row>
    <row r="56" spans="1:23" ht="45" customHeight="1" thickBot="1" x14ac:dyDescent="0.3">
      <c r="A56" s="74"/>
      <c r="B56" s="49" t="s">
        <v>85</v>
      </c>
      <c r="C56" s="49"/>
      <c r="D56" s="49"/>
      <c r="E56" s="49"/>
      <c r="F56" s="7">
        <v>1</v>
      </c>
      <c r="G56" s="7">
        <v>1</v>
      </c>
      <c r="H56" s="45">
        <v>6320</v>
      </c>
      <c r="I56" s="7">
        <v>1</v>
      </c>
      <c r="J56" s="7">
        <v>1</v>
      </c>
      <c r="K56" s="7">
        <v>1.25</v>
      </c>
      <c r="L56" s="7">
        <v>0</v>
      </c>
      <c r="M56" s="11">
        <f t="shared" ref="M56" si="27">H56+H56*25%</f>
        <v>7900</v>
      </c>
      <c r="N56" s="13">
        <f t="shared" ref="N56" si="28">M56*15%+M56*0%</f>
        <v>1185</v>
      </c>
      <c r="O56" s="13"/>
      <c r="P56" s="13">
        <f t="shared" ref="P56" si="29">Q56-N56-M56*G56</f>
        <v>10157</v>
      </c>
      <c r="Q56" s="42">
        <f t="shared" ref="Q56" si="30">19242*G56+O56</f>
        <v>19242</v>
      </c>
    </row>
    <row r="57" spans="1:23" ht="45" customHeight="1" thickBot="1" x14ac:dyDescent="0.3">
      <c r="A57" s="74"/>
      <c r="B57" s="49" t="s">
        <v>85</v>
      </c>
      <c r="C57" s="49"/>
      <c r="D57" s="49"/>
      <c r="E57" s="49"/>
      <c r="F57" s="7">
        <v>0.25</v>
      </c>
      <c r="G57" s="7">
        <v>0.25</v>
      </c>
      <c r="H57" s="8">
        <v>6320</v>
      </c>
      <c r="I57" s="7">
        <v>1</v>
      </c>
      <c r="J57" s="7">
        <v>1</v>
      </c>
      <c r="K57" s="7">
        <v>1.25</v>
      </c>
      <c r="L57" s="7">
        <v>0</v>
      </c>
      <c r="M57" s="11">
        <f t="shared" si="2"/>
        <v>7900</v>
      </c>
      <c r="N57" s="13">
        <f t="shared" si="12"/>
        <v>1185</v>
      </c>
      <c r="O57" s="13"/>
      <c r="P57" s="13">
        <f t="shared" si="13"/>
        <v>1650.5</v>
      </c>
      <c r="Q57" s="42">
        <f t="shared" si="3"/>
        <v>4810.5</v>
      </c>
    </row>
    <row r="58" spans="1:23" s="15" customFormat="1" ht="45" customHeight="1" thickBot="1" x14ac:dyDescent="0.3">
      <c r="A58" s="74"/>
      <c r="B58" s="49" t="s">
        <v>70</v>
      </c>
      <c r="C58" s="49"/>
      <c r="D58" s="49"/>
      <c r="E58" s="49"/>
      <c r="F58" s="7">
        <v>3</v>
      </c>
      <c r="G58" s="7">
        <v>3</v>
      </c>
      <c r="H58" s="8">
        <v>8644</v>
      </c>
      <c r="I58" s="7">
        <v>1</v>
      </c>
      <c r="J58" s="7">
        <v>1</v>
      </c>
      <c r="K58" s="7">
        <v>1.25</v>
      </c>
      <c r="L58" s="7">
        <v>0</v>
      </c>
      <c r="M58" s="9">
        <f>H58*25%+H58</f>
        <v>10805</v>
      </c>
      <c r="N58" s="13">
        <f t="shared" si="12"/>
        <v>1620.75</v>
      </c>
      <c r="O58" s="13">
        <f t="shared" si="22"/>
        <v>432.2</v>
      </c>
      <c r="P58" s="13">
        <f t="shared" si="13"/>
        <v>24122.449999999997</v>
      </c>
      <c r="Q58" s="42">
        <f t="shared" si="3"/>
        <v>58158.2</v>
      </c>
      <c r="R58" s="37"/>
      <c r="S58" s="37"/>
      <c r="T58" s="37"/>
      <c r="U58" s="37"/>
      <c r="V58" s="37"/>
      <c r="W58" s="37"/>
    </row>
    <row r="59" spans="1:23" ht="25.5" customHeight="1" thickBot="1" x14ac:dyDescent="0.3">
      <c r="A59" s="54" t="s">
        <v>93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23" ht="21.75" customHeight="1" thickBot="1" x14ac:dyDescent="0.3">
      <c r="A60" s="16"/>
      <c r="B60" s="60" t="s">
        <v>25</v>
      </c>
      <c r="C60" s="72"/>
      <c r="D60" s="72"/>
      <c r="E60" s="72"/>
      <c r="F60" s="7">
        <v>0.5</v>
      </c>
      <c r="G60" s="7">
        <v>0.5</v>
      </c>
      <c r="H60" s="8">
        <v>8644</v>
      </c>
      <c r="I60" s="7">
        <v>1</v>
      </c>
      <c r="J60" s="7">
        <v>1</v>
      </c>
      <c r="K60" s="7">
        <v>1.25</v>
      </c>
      <c r="L60" s="7">
        <v>0</v>
      </c>
      <c r="M60" s="9">
        <f t="shared" ref="M60:M63" si="31">H60*25%+H60</f>
        <v>10805</v>
      </c>
      <c r="N60" s="13">
        <f>Q60-O60-M60*G60</f>
        <v>15178.3</v>
      </c>
      <c r="O60" s="13">
        <f t="shared" ref="O60:O72" si="32">M60*4%</f>
        <v>432.2</v>
      </c>
      <c r="P60" s="17"/>
      <c r="Q60" s="42">
        <v>21013</v>
      </c>
    </row>
    <row r="61" spans="1:23" ht="20.25" customHeight="1" thickBot="1" x14ac:dyDescent="0.3">
      <c r="A61" s="18"/>
      <c r="B61" s="52" t="s">
        <v>78</v>
      </c>
      <c r="C61" s="53"/>
      <c r="D61" s="53"/>
      <c r="E61" s="53"/>
      <c r="F61" s="7">
        <v>10</v>
      </c>
      <c r="G61" s="7">
        <v>10</v>
      </c>
      <c r="H61" s="9">
        <v>7881</v>
      </c>
      <c r="I61" s="7">
        <v>1</v>
      </c>
      <c r="J61" s="7">
        <v>1</v>
      </c>
      <c r="K61" s="7">
        <v>1.25</v>
      </c>
      <c r="L61" s="7">
        <v>0</v>
      </c>
      <c r="M61" s="9">
        <f>H61*25%+H61</f>
        <v>9851.25</v>
      </c>
      <c r="N61" s="13">
        <f t="shared" ref="N61:N77" si="33">Q61-O61-M61*G61</f>
        <v>321353.45</v>
      </c>
      <c r="O61" s="13">
        <f t="shared" si="32"/>
        <v>394.05</v>
      </c>
      <c r="P61" s="9"/>
      <c r="Q61" s="42">
        <v>420260</v>
      </c>
    </row>
    <row r="62" spans="1:23" ht="20.25" customHeight="1" thickBot="1" x14ac:dyDescent="0.3">
      <c r="A62" s="18"/>
      <c r="B62" s="52" t="s">
        <v>50</v>
      </c>
      <c r="C62" s="53"/>
      <c r="D62" s="53"/>
      <c r="E62" s="53"/>
      <c r="F62" s="7">
        <v>0.25</v>
      </c>
      <c r="G62" s="7">
        <v>0.25</v>
      </c>
      <c r="H62" s="9">
        <v>8249</v>
      </c>
      <c r="I62" s="7">
        <v>1</v>
      </c>
      <c r="J62" s="7">
        <v>1</v>
      </c>
      <c r="K62" s="7">
        <v>1.25</v>
      </c>
      <c r="L62" s="7">
        <v>0</v>
      </c>
      <c r="M62" s="9">
        <f t="shared" si="31"/>
        <v>10311.25</v>
      </c>
      <c r="N62" s="13">
        <f t="shared" si="33"/>
        <v>7516.2374999999993</v>
      </c>
      <c r="O62" s="13">
        <f t="shared" si="32"/>
        <v>412.45</v>
      </c>
      <c r="P62" s="9"/>
      <c r="Q62" s="42">
        <v>10506.5</v>
      </c>
    </row>
    <row r="63" spans="1:23" ht="18.75" customHeight="1" thickBot="1" x14ac:dyDescent="0.3">
      <c r="A63" s="18"/>
      <c r="B63" s="52" t="s">
        <v>26</v>
      </c>
      <c r="C63" s="53"/>
      <c r="D63" s="53"/>
      <c r="E63" s="53"/>
      <c r="F63" s="7">
        <v>1</v>
      </c>
      <c r="G63" s="7">
        <v>1</v>
      </c>
      <c r="H63" s="9">
        <v>8249</v>
      </c>
      <c r="I63" s="7">
        <v>1</v>
      </c>
      <c r="J63" s="7">
        <v>1</v>
      </c>
      <c r="K63" s="7">
        <v>1.25</v>
      </c>
      <c r="L63" s="7">
        <v>0</v>
      </c>
      <c r="M63" s="9">
        <f t="shared" si="31"/>
        <v>10311.25</v>
      </c>
      <c r="N63" s="13">
        <f t="shared" si="33"/>
        <v>31302.300000000003</v>
      </c>
      <c r="O63" s="13">
        <f t="shared" si="32"/>
        <v>412.45</v>
      </c>
      <c r="P63" s="9"/>
      <c r="Q63" s="42">
        <v>42026</v>
      </c>
    </row>
    <row r="64" spans="1:23" ht="22.5" customHeight="1" thickBot="1" x14ac:dyDescent="0.3">
      <c r="A64" s="18"/>
      <c r="B64" s="52" t="s">
        <v>27</v>
      </c>
      <c r="C64" s="53"/>
      <c r="D64" s="53"/>
      <c r="E64" s="53"/>
      <c r="F64" s="7">
        <v>0.25</v>
      </c>
      <c r="G64" s="7">
        <v>0.25</v>
      </c>
      <c r="H64" s="9">
        <v>8153</v>
      </c>
      <c r="I64" s="7">
        <v>1</v>
      </c>
      <c r="J64" s="7">
        <v>1</v>
      </c>
      <c r="K64" s="7">
        <v>1.25</v>
      </c>
      <c r="L64" s="7">
        <v>0</v>
      </c>
      <c r="M64" s="9">
        <f>H64*25%+H64</f>
        <v>10191.25</v>
      </c>
      <c r="N64" s="13">
        <f t="shared" si="33"/>
        <v>7551.0375000000004</v>
      </c>
      <c r="O64" s="13">
        <f t="shared" si="32"/>
        <v>407.65000000000003</v>
      </c>
      <c r="P64" s="9"/>
      <c r="Q64" s="42">
        <v>10506.5</v>
      </c>
    </row>
    <row r="65" spans="1:17" ht="27" customHeight="1" thickBot="1" x14ac:dyDescent="0.3">
      <c r="A65" s="18"/>
      <c r="B65" s="52" t="s">
        <v>28</v>
      </c>
      <c r="C65" s="53"/>
      <c r="D65" s="53"/>
      <c r="E65" s="53"/>
      <c r="F65" s="7">
        <v>0.25</v>
      </c>
      <c r="G65" s="7">
        <v>0.25</v>
      </c>
      <c r="H65" s="9">
        <v>7135</v>
      </c>
      <c r="I65" s="7">
        <v>1</v>
      </c>
      <c r="J65" s="7">
        <v>1</v>
      </c>
      <c r="K65" s="7">
        <v>1.25</v>
      </c>
      <c r="L65" s="7">
        <v>0</v>
      </c>
      <c r="M65" s="9">
        <f>H65*25%+H65</f>
        <v>8918.75</v>
      </c>
      <c r="N65" s="13">
        <f t="shared" si="33"/>
        <v>7920.0625</v>
      </c>
      <c r="O65" s="13">
        <f t="shared" si="32"/>
        <v>356.75</v>
      </c>
      <c r="P65" s="9"/>
      <c r="Q65" s="42">
        <v>10506.5</v>
      </c>
    </row>
    <row r="66" spans="1:17" ht="30.75" customHeight="1" thickBot="1" x14ac:dyDescent="0.3">
      <c r="A66" s="18"/>
      <c r="B66" s="50" t="s">
        <v>79</v>
      </c>
      <c r="C66" s="51"/>
      <c r="D66" s="51"/>
      <c r="E66" s="51"/>
      <c r="F66" s="7">
        <v>14</v>
      </c>
      <c r="G66" s="7">
        <v>14</v>
      </c>
      <c r="H66" s="8">
        <v>6400</v>
      </c>
      <c r="I66" s="7">
        <v>1</v>
      </c>
      <c r="J66" s="7">
        <v>1</v>
      </c>
      <c r="K66" s="7">
        <v>1.25</v>
      </c>
      <c r="L66" s="7">
        <v>0</v>
      </c>
      <c r="M66" s="9">
        <f>H66*25%+H66</f>
        <v>8000</v>
      </c>
      <c r="N66" s="13">
        <f t="shared" si="33"/>
        <v>370761.2</v>
      </c>
      <c r="O66" s="13">
        <f t="shared" si="32"/>
        <v>320</v>
      </c>
      <c r="P66" s="9"/>
      <c r="Q66" s="42">
        <v>483081.2</v>
      </c>
    </row>
    <row r="67" spans="1:17" ht="17.25" customHeight="1" thickBot="1" x14ac:dyDescent="0.3">
      <c r="A67" s="18"/>
      <c r="B67" s="52" t="s">
        <v>30</v>
      </c>
      <c r="C67" s="53"/>
      <c r="D67" s="53"/>
      <c r="E67" s="53"/>
      <c r="F67" s="7">
        <v>1</v>
      </c>
      <c r="G67" s="7">
        <v>1</v>
      </c>
      <c r="H67" s="9">
        <v>6400</v>
      </c>
      <c r="I67" s="7">
        <v>1</v>
      </c>
      <c r="J67" s="7">
        <v>1</v>
      </c>
      <c r="K67" s="7">
        <v>1.25</v>
      </c>
      <c r="L67" s="7">
        <v>0</v>
      </c>
      <c r="M67" s="9">
        <f t="shared" ref="M67:M68" si="34">H67*25%+H67</f>
        <v>8000</v>
      </c>
      <c r="N67" s="13">
        <f t="shared" si="33"/>
        <v>26185.800000000003</v>
      </c>
      <c r="O67" s="13">
        <f t="shared" si="32"/>
        <v>320</v>
      </c>
      <c r="P67" s="9"/>
      <c r="Q67" s="42">
        <v>34505.800000000003</v>
      </c>
    </row>
    <row r="68" spans="1:17" ht="17.25" customHeight="1" thickBot="1" x14ac:dyDescent="0.3">
      <c r="A68" s="18"/>
      <c r="B68" s="52" t="s">
        <v>80</v>
      </c>
      <c r="C68" s="53"/>
      <c r="D68" s="53"/>
      <c r="E68" s="53"/>
      <c r="F68" s="7">
        <v>10.75</v>
      </c>
      <c r="G68" s="7">
        <v>10.75</v>
      </c>
      <c r="H68" s="9">
        <v>6400</v>
      </c>
      <c r="I68" s="7">
        <v>1</v>
      </c>
      <c r="J68" s="7">
        <v>1</v>
      </c>
      <c r="K68" s="7">
        <v>1.25</v>
      </c>
      <c r="L68" s="7">
        <v>0</v>
      </c>
      <c r="M68" s="9">
        <f t="shared" si="34"/>
        <v>8000</v>
      </c>
      <c r="N68" s="13">
        <f t="shared" si="33"/>
        <v>310496.7</v>
      </c>
      <c r="O68" s="13">
        <f t="shared" si="32"/>
        <v>320</v>
      </c>
      <c r="P68" s="9"/>
      <c r="Q68" s="42">
        <v>396816.7</v>
      </c>
    </row>
    <row r="69" spans="1:17" ht="18.75" customHeight="1" thickBot="1" x14ac:dyDescent="0.3">
      <c r="A69" s="18"/>
      <c r="B69" s="58" t="s">
        <v>68</v>
      </c>
      <c r="C69" s="58"/>
      <c r="D69" s="58"/>
      <c r="E69" s="52"/>
      <c r="F69" s="7">
        <v>1</v>
      </c>
      <c r="G69" s="7">
        <v>1</v>
      </c>
      <c r="H69" s="9">
        <v>9116</v>
      </c>
      <c r="I69" s="7">
        <v>1</v>
      </c>
      <c r="J69" s="7">
        <v>1</v>
      </c>
      <c r="K69" s="7">
        <v>1.25</v>
      </c>
      <c r="L69" s="7">
        <v>0</v>
      </c>
      <c r="M69" s="9">
        <f>H69*25%+H69</f>
        <v>11395</v>
      </c>
      <c r="N69" s="13">
        <f t="shared" ref="N69" si="35">Q69-O69-M69*G69</f>
        <v>72201.2</v>
      </c>
      <c r="O69" s="13">
        <f t="shared" ref="O69" si="36">M69*4%</f>
        <v>455.8</v>
      </c>
      <c r="P69" s="9"/>
      <c r="Q69" s="42">
        <v>84052</v>
      </c>
    </row>
    <row r="70" spans="1:17" ht="18.75" customHeight="1" thickBot="1" x14ac:dyDescent="0.3">
      <c r="A70" s="18"/>
      <c r="B70" s="58" t="s">
        <v>68</v>
      </c>
      <c r="C70" s="58"/>
      <c r="D70" s="58"/>
      <c r="E70" s="52"/>
      <c r="F70" s="7">
        <v>0.25</v>
      </c>
      <c r="G70" s="7">
        <v>0.25</v>
      </c>
      <c r="H70" s="9">
        <v>9116</v>
      </c>
      <c r="I70" s="7">
        <v>1</v>
      </c>
      <c r="J70" s="7">
        <v>1</v>
      </c>
      <c r="K70" s="7">
        <v>1.25</v>
      </c>
      <c r="L70" s="7">
        <v>0</v>
      </c>
      <c r="M70" s="9">
        <f>H70*25%+H70</f>
        <v>11395</v>
      </c>
      <c r="N70" s="13">
        <f t="shared" si="33"/>
        <v>17708.45</v>
      </c>
      <c r="O70" s="13">
        <f t="shared" si="32"/>
        <v>455.8</v>
      </c>
      <c r="P70" s="9"/>
      <c r="Q70" s="42">
        <v>21013</v>
      </c>
    </row>
    <row r="71" spans="1:17" ht="19.5" customHeight="1" thickBot="1" x14ac:dyDescent="0.3">
      <c r="A71" s="18"/>
      <c r="B71" s="50" t="s">
        <v>75</v>
      </c>
      <c r="C71" s="51"/>
      <c r="D71" s="51"/>
      <c r="E71" s="51"/>
      <c r="F71" s="7">
        <v>0.25</v>
      </c>
      <c r="G71" s="7">
        <v>0.25</v>
      </c>
      <c r="H71" s="8">
        <v>10617</v>
      </c>
      <c r="I71" s="7">
        <v>1</v>
      </c>
      <c r="J71" s="7">
        <v>1</v>
      </c>
      <c r="K71" s="7">
        <v>1.25</v>
      </c>
      <c r="L71" s="7">
        <v>0</v>
      </c>
      <c r="M71" s="9">
        <f t="shared" ref="M71" si="37">H71*25%+H71</f>
        <v>13271.25</v>
      </c>
      <c r="N71" s="13">
        <f t="shared" si="33"/>
        <v>17164.337500000001</v>
      </c>
      <c r="O71" s="13">
        <f t="shared" si="32"/>
        <v>530.85</v>
      </c>
      <c r="P71" s="9"/>
      <c r="Q71" s="42">
        <v>21013</v>
      </c>
    </row>
    <row r="72" spans="1:17" ht="16.5" customHeight="1" thickBot="1" x14ac:dyDescent="0.3">
      <c r="A72" s="18"/>
      <c r="B72" s="52" t="s">
        <v>46</v>
      </c>
      <c r="C72" s="53"/>
      <c r="D72" s="53"/>
      <c r="E72" s="53"/>
      <c r="F72" s="7">
        <v>0.75</v>
      </c>
      <c r="G72" s="7">
        <v>0.75</v>
      </c>
      <c r="H72" s="9">
        <v>9116</v>
      </c>
      <c r="I72" s="7">
        <v>1</v>
      </c>
      <c r="J72" s="7">
        <v>1</v>
      </c>
      <c r="K72" s="7">
        <v>1.25</v>
      </c>
      <c r="L72" s="7">
        <v>0</v>
      </c>
      <c r="M72" s="9">
        <f>H72*25%+H72</f>
        <v>11395</v>
      </c>
      <c r="N72" s="13">
        <f t="shared" ref="N72" si="38">Q72-O72-M72*G72</f>
        <v>54036.95</v>
      </c>
      <c r="O72" s="13">
        <f t="shared" si="32"/>
        <v>455.8</v>
      </c>
      <c r="P72" s="17"/>
      <c r="Q72" s="42">
        <v>63039</v>
      </c>
    </row>
    <row r="73" spans="1:17" ht="17.25" customHeight="1" thickBot="1" x14ac:dyDescent="0.3">
      <c r="A73" s="18"/>
      <c r="B73" s="52" t="s">
        <v>46</v>
      </c>
      <c r="C73" s="53"/>
      <c r="D73" s="53"/>
      <c r="E73" s="53"/>
      <c r="F73" s="7">
        <v>0.5</v>
      </c>
      <c r="G73" s="7">
        <v>0.5</v>
      </c>
      <c r="H73" s="9">
        <v>9116</v>
      </c>
      <c r="I73" s="7">
        <v>1</v>
      </c>
      <c r="J73" s="7">
        <v>1</v>
      </c>
      <c r="K73" s="7">
        <v>1.25</v>
      </c>
      <c r="L73" s="7">
        <v>0</v>
      </c>
      <c r="M73" s="9">
        <f>H73*25%+H73</f>
        <v>11395</v>
      </c>
      <c r="N73" s="13">
        <f t="shared" si="33"/>
        <v>35872.699999999997</v>
      </c>
      <c r="O73" s="13">
        <f t="shared" ref="O73" si="39">M73*4%</f>
        <v>455.8</v>
      </c>
      <c r="P73" s="17"/>
      <c r="Q73" s="42">
        <v>42026</v>
      </c>
    </row>
    <row r="74" spans="1:17" ht="25.5" customHeight="1" thickBot="1" x14ac:dyDescent="0.3">
      <c r="A74" s="54" t="s">
        <v>77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</row>
    <row r="75" spans="1:17" ht="45" customHeight="1" thickBot="1" x14ac:dyDescent="0.3">
      <c r="A75" s="18"/>
      <c r="B75" s="52" t="s">
        <v>78</v>
      </c>
      <c r="C75" s="53"/>
      <c r="D75" s="53"/>
      <c r="E75" s="53"/>
      <c r="F75" s="7">
        <v>2</v>
      </c>
      <c r="G75" s="7">
        <v>2</v>
      </c>
      <c r="H75" s="9">
        <v>7881</v>
      </c>
      <c r="I75" s="7">
        <v>1</v>
      </c>
      <c r="J75" s="7">
        <v>1</v>
      </c>
      <c r="K75" s="7">
        <v>1.25</v>
      </c>
      <c r="L75" s="7">
        <v>0</v>
      </c>
      <c r="M75" s="9">
        <f>H75*25%+H75</f>
        <v>9851.25</v>
      </c>
      <c r="N75" s="13">
        <f t="shared" si="33"/>
        <v>63955.45</v>
      </c>
      <c r="O75" s="13">
        <f t="shared" ref="O75:O77" si="40">M75*4%</f>
        <v>394.05</v>
      </c>
      <c r="P75" s="9"/>
      <c r="Q75" s="42">
        <v>84052</v>
      </c>
    </row>
    <row r="76" spans="1:17" ht="30.75" customHeight="1" thickBot="1" x14ac:dyDescent="0.3">
      <c r="A76" s="18"/>
      <c r="B76" s="50" t="s">
        <v>79</v>
      </c>
      <c r="C76" s="51"/>
      <c r="D76" s="51"/>
      <c r="E76" s="51"/>
      <c r="F76" s="7">
        <v>2</v>
      </c>
      <c r="G76" s="7">
        <v>2</v>
      </c>
      <c r="H76" s="8">
        <v>6400</v>
      </c>
      <c r="I76" s="7">
        <v>1</v>
      </c>
      <c r="J76" s="7">
        <v>1</v>
      </c>
      <c r="K76" s="7">
        <v>1.25</v>
      </c>
      <c r="L76" s="7">
        <v>0</v>
      </c>
      <c r="M76" s="9">
        <f>H76*25%+H76</f>
        <v>8000</v>
      </c>
      <c r="N76" s="13">
        <f t="shared" si="33"/>
        <v>52691.600000000006</v>
      </c>
      <c r="O76" s="13">
        <f t="shared" si="40"/>
        <v>320</v>
      </c>
      <c r="P76" s="9"/>
      <c r="Q76" s="42">
        <v>69011.600000000006</v>
      </c>
    </row>
    <row r="77" spans="1:17" ht="33" customHeight="1" thickBot="1" x14ac:dyDescent="0.3">
      <c r="A77" s="18"/>
      <c r="B77" s="52" t="s">
        <v>80</v>
      </c>
      <c r="C77" s="53"/>
      <c r="D77" s="53"/>
      <c r="E77" s="53"/>
      <c r="F77" s="7">
        <v>1</v>
      </c>
      <c r="G77" s="7">
        <v>1</v>
      </c>
      <c r="H77" s="9">
        <v>6400</v>
      </c>
      <c r="I77" s="7">
        <v>1</v>
      </c>
      <c r="J77" s="7">
        <v>1</v>
      </c>
      <c r="K77" s="7">
        <v>1.25</v>
      </c>
      <c r="L77" s="7">
        <v>0</v>
      </c>
      <c r="M77" s="9">
        <f t="shared" ref="M77" si="41">H77*25%+H77</f>
        <v>8000</v>
      </c>
      <c r="N77" s="13">
        <f t="shared" si="33"/>
        <v>26185.800000000003</v>
      </c>
      <c r="O77" s="13">
        <f t="shared" si="40"/>
        <v>320</v>
      </c>
      <c r="P77" s="9"/>
      <c r="Q77" s="42">
        <v>34505.800000000003</v>
      </c>
    </row>
    <row r="78" spans="1:17" ht="23.25" customHeight="1" thickBot="1" x14ac:dyDescent="0.3">
      <c r="A78" s="54" t="s">
        <v>60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</row>
    <row r="79" spans="1:17" ht="15" customHeight="1" thickBot="1" x14ac:dyDescent="0.3">
      <c r="A79" s="19"/>
      <c r="B79" s="67" t="s">
        <v>33</v>
      </c>
      <c r="C79" s="67"/>
      <c r="D79" s="67"/>
      <c r="E79" s="67"/>
      <c r="F79" s="20">
        <v>0.25</v>
      </c>
      <c r="G79" s="20">
        <v>0.25</v>
      </c>
      <c r="H79" s="21">
        <v>7881</v>
      </c>
      <c r="I79" s="20">
        <v>1</v>
      </c>
      <c r="J79" s="20">
        <v>1</v>
      </c>
      <c r="K79" s="20">
        <v>1.25</v>
      </c>
      <c r="L79" s="20">
        <v>0</v>
      </c>
      <c r="M79" s="22">
        <f t="shared" ref="M79:M83" si="42">H79+H79*25%</f>
        <v>9851.25</v>
      </c>
      <c r="N79" s="13">
        <f t="shared" si="12"/>
        <v>1477.6875</v>
      </c>
      <c r="O79" s="13">
        <f t="shared" ref="O79" si="43">M79*4%</f>
        <v>394.05</v>
      </c>
      <c r="P79" s="13">
        <f t="shared" ref="P79:P83" si="44">Q79-N79-M79*G79</f>
        <v>1264.0500000000002</v>
      </c>
      <c r="Q79" s="42">
        <f t="shared" ref="Q79:Q83" si="45">19242*G79+O79</f>
        <v>5204.55</v>
      </c>
    </row>
    <row r="80" spans="1:17" ht="34.5" customHeight="1" thickBot="1" x14ac:dyDescent="0.3">
      <c r="A80" s="23"/>
      <c r="B80" s="57" t="s">
        <v>86</v>
      </c>
      <c r="C80" s="57"/>
      <c r="D80" s="57"/>
      <c r="E80" s="57"/>
      <c r="F80" s="24">
        <v>2</v>
      </c>
      <c r="G80" s="24">
        <v>2</v>
      </c>
      <c r="H80" s="17">
        <v>6545</v>
      </c>
      <c r="I80" s="24">
        <v>1</v>
      </c>
      <c r="J80" s="24">
        <v>1</v>
      </c>
      <c r="K80" s="24">
        <v>1.25</v>
      </c>
      <c r="L80" s="24">
        <v>0</v>
      </c>
      <c r="M80" s="11">
        <f t="shared" ref="M80" si="46">H80+H80*25%</f>
        <v>8181.25</v>
      </c>
      <c r="N80" s="13">
        <f t="shared" ref="N80" si="47">M80*15%+M80*0%</f>
        <v>1227.1875</v>
      </c>
      <c r="O80" s="13">
        <f>M80*4%+980.39</f>
        <v>1307.6399999999999</v>
      </c>
      <c r="P80" s="13">
        <f t="shared" ref="P80" si="48">Q80-N80-M80*G80</f>
        <v>22201.952499999999</v>
      </c>
      <c r="Q80" s="42">
        <f t="shared" si="45"/>
        <v>39791.64</v>
      </c>
    </row>
    <row r="81" spans="1:23" ht="34.5" customHeight="1" thickBot="1" x14ac:dyDescent="0.3">
      <c r="A81" s="23"/>
      <c r="B81" s="57" t="s">
        <v>87</v>
      </c>
      <c r="C81" s="57"/>
      <c r="D81" s="57"/>
      <c r="E81" s="57"/>
      <c r="F81" s="24">
        <v>1</v>
      </c>
      <c r="G81" s="24">
        <v>1</v>
      </c>
      <c r="H81" s="17">
        <v>6400</v>
      </c>
      <c r="I81" s="24">
        <v>1</v>
      </c>
      <c r="J81" s="24">
        <v>1</v>
      </c>
      <c r="K81" s="24">
        <v>1.25</v>
      </c>
      <c r="L81" s="24">
        <v>0</v>
      </c>
      <c r="M81" s="11">
        <f t="shared" si="42"/>
        <v>8000</v>
      </c>
      <c r="N81" s="13">
        <f t="shared" si="12"/>
        <v>1200</v>
      </c>
      <c r="O81" s="13">
        <f>M81*4%+980.39</f>
        <v>1300.3899999999999</v>
      </c>
      <c r="P81" s="13">
        <f t="shared" si="44"/>
        <v>11342.39</v>
      </c>
      <c r="Q81" s="42">
        <f t="shared" si="45"/>
        <v>20542.39</v>
      </c>
    </row>
    <row r="82" spans="1:23" s="5" customFormat="1" ht="33" customHeight="1" thickBot="1" x14ac:dyDescent="0.25">
      <c r="A82" s="23"/>
      <c r="B82" s="53" t="s">
        <v>88</v>
      </c>
      <c r="C82" s="53"/>
      <c r="D82" s="53"/>
      <c r="E82" s="53"/>
      <c r="F82" s="7">
        <v>5</v>
      </c>
      <c r="G82" s="7">
        <v>5</v>
      </c>
      <c r="H82" s="9">
        <v>6293</v>
      </c>
      <c r="I82" s="7">
        <v>1</v>
      </c>
      <c r="J82" s="7">
        <v>1</v>
      </c>
      <c r="K82" s="7">
        <v>1.25</v>
      </c>
      <c r="L82" s="7">
        <v>0</v>
      </c>
      <c r="M82" s="11">
        <f t="shared" si="42"/>
        <v>7866.25</v>
      </c>
      <c r="N82" s="13">
        <f t="shared" si="12"/>
        <v>1179.9375</v>
      </c>
      <c r="O82" s="13">
        <f>M82*4%+1023.86</f>
        <v>1338.51</v>
      </c>
      <c r="P82" s="13">
        <f t="shared" si="44"/>
        <v>57037.322499999995</v>
      </c>
      <c r="Q82" s="42">
        <f t="shared" si="45"/>
        <v>97548.51</v>
      </c>
      <c r="R82" s="36"/>
      <c r="S82" s="36"/>
      <c r="T82" s="36"/>
      <c r="U82" s="36"/>
      <c r="V82" s="36"/>
      <c r="W82" s="36"/>
    </row>
    <row r="83" spans="1:23" ht="26.25" customHeight="1" thickBot="1" x14ac:dyDescent="0.3">
      <c r="A83" s="25"/>
      <c r="B83" s="68" t="s">
        <v>62</v>
      </c>
      <c r="C83" s="68"/>
      <c r="D83" s="68"/>
      <c r="E83" s="68"/>
      <c r="F83" s="26">
        <v>2</v>
      </c>
      <c r="G83" s="26">
        <v>2</v>
      </c>
      <c r="H83" s="27">
        <v>6293</v>
      </c>
      <c r="I83" s="26">
        <v>1</v>
      </c>
      <c r="J83" s="26">
        <v>1</v>
      </c>
      <c r="K83" s="26">
        <v>1.25</v>
      </c>
      <c r="L83" s="26">
        <v>0</v>
      </c>
      <c r="M83" s="11">
        <f t="shared" si="42"/>
        <v>7866.25</v>
      </c>
      <c r="N83" s="13">
        <f t="shared" si="12"/>
        <v>1179.9375</v>
      </c>
      <c r="O83" s="13">
        <f>M83*4%+1023.77</f>
        <v>1338.42</v>
      </c>
      <c r="P83" s="13">
        <f t="shared" si="44"/>
        <v>22909.982499999998</v>
      </c>
      <c r="Q83" s="42">
        <f t="shared" si="45"/>
        <v>39822.42</v>
      </c>
    </row>
    <row r="84" spans="1:23" ht="35.25" customHeight="1" thickBot="1" x14ac:dyDescent="0.3">
      <c r="A84" s="54" t="s">
        <v>69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6"/>
    </row>
    <row r="85" spans="1:23" ht="15.75" hidden="1" customHeight="1" thickBot="1" x14ac:dyDescent="0.3">
      <c r="A85" s="46"/>
      <c r="B85" s="59" t="s">
        <v>34</v>
      </c>
      <c r="C85" s="59"/>
      <c r="D85" s="59"/>
      <c r="E85" s="60"/>
      <c r="F85" s="24">
        <v>0.5</v>
      </c>
      <c r="G85" s="24">
        <v>0.5</v>
      </c>
      <c r="H85" s="28">
        <v>6277</v>
      </c>
      <c r="I85" s="24">
        <v>1</v>
      </c>
      <c r="J85" s="24">
        <v>1</v>
      </c>
      <c r="K85" s="24">
        <v>1.25</v>
      </c>
      <c r="L85" s="24">
        <v>0</v>
      </c>
      <c r="M85" s="11">
        <f t="shared" ref="M85:M89" si="49">H85+H85*25%</f>
        <v>7846.25</v>
      </c>
      <c r="N85" s="9">
        <f t="shared" ref="N85" si="50">Q85-O85-M85*G85</f>
        <v>2273.5450000000001</v>
      </c>
      <c r="O85" s="17">
        <v>156.25</v>
      </c>
      <c r="P85" s="17">
        <v>1672.63</v>
      </c>
      <c r="Q85" s="43">
        <v>6352.92</v>
      </c>
    </row>
    <row r="86" spans="1:23" ht="29.25" customHeight="1" thickBot="1" x14ac:dyDescent="0.3">
      <c r="A86" s="47"/>
      <c r="B86" s="58" t="s">
        <v>34</v>
      </c>
      <c r="C86" s="58"/>
      <c r="D86" s="58"/>
      <c r="E86" s="52"/>
      <c r="F86" s="7">
        <v>0.25</v>
      </c>
      <c r="G86" s="7">
        <v>0.25</v>
      </c>
      <c r="H86" s="9">
        <v>7881</v>
      </c>
      <c r="I86" s="7">
        <v>1</v>
      </c>
      <c r="J86" s="7">
        <v>1</v>
      </c>
      <c r="K86" s="7">
        <v>1.25</v>
      </c>
      <c r="L86" s="7">
        <v>0</v>
      </c>
      <c r="M86" s="11">
        <f t="shared" si="49"/>
        <v>9851.25</v>
      </c>
      <c r="N86" s="13">
        <f t="shared" ref="N86:N88" si="51">M86*15%+M86*0%</f>
        <v>1477.6875</v>
      </c>
      <c r="O86" s="13">
        <f t="shared" ref="O86" si="52">M86*4%</f>
        <v>394.05</v>
      </c>
      <c r="P86" s="29">
        <f t="shared" ref="P86:P88" si="53">Q86-N86-M86*G86</f>
        <v>1264.0500000000002</v>
      </c>
      <c r="Q86" s="42">
        <f t="shared" ref="Q86:Q89" si="54">19242*G86+O86</f>
        <v>5204.55</v>
      </c>
    </row>
    <row r="87" spans="1:23" ht="12.75" customHeight="1" thickBot="1" x14ac:dyDescent="0.3">
      <c r="A87" s="47"/>
      <c r="B87" s="58" t="s">
        <v>35</v>
      </c>
      <c r="C87" s="58"/>
      <c r="D87" s="58"/>
      <c r="E87" s="52"/>
      <c r="F87" s="7">
        <v>1</v>
      </c>
      <c r="G87" s="7">
        <v>1</v>
      </c>
      <c r="H87" s="9">
        <v>6293</v>
      </c>
      <c r="I87" s="7">
        <v>1</v>
      </c>
      <c r="J87" s="7">
        <v>1</v>
      </c>
      <c r="K87" s="7">
        <v>1.25</v>
      </c>
      <c r="L87" s="7">
        <v>0</v>
      </c>
      <c r="M87" s="11">
        <f t="shared" ref="M87" si="55">H87+H87*25%</f>
        <v>7866.25</v>
      </c>
      <c r="N87" s="13">
        <f t="shared" ref="N87" si="56">M87*15%+M87*0%</f>
        <v>1179.9375</v>
      </c>
      <c r="O87" s="13">
        <f>M87*4%+1039.99</f>
        <v>1354.64</v>
      </c>
      <c r="P87" s="13">
        <f t="shared" ref="P87" si="57">Q87-N87-M87*G87</f>
        <v>11550.452499999999</v>
      </c>
      <c r="Q87" s="42">
        <f t="shared" ref="Q87" si="58">19242*G87+O87</f>
        <v>20596.64</v>
      </c>
    </row>
    <row r="88" spans="1:23" ht="12.75" customHeight="1" thickBot="1" x14ac:dyDescent="0.3">
      <c r="A88" s="47"/>
      <c r="B88" s="58" t="s">
        <v>35</v>
      </c>
      <c r="C88" s="58"/>
      <c r="D88" s="58"/>
      <c r="E88" s="52"/>
      <c r="F88" s="7">
        <v>1</v>
      </c>
      <c r="G88" s="7">
        <v>1</v>
      </c>
      <c r="H88" s="9">
        <v>6293</v>
      </c>
      <c r="I88" s="7">
        <v>1</v>
      </c>
      <c r="J88" s="7">
        <v>1</v>
      </c>
      <c r="K88" s="7">
        <v>1.25</v>
      </c>
      <c r="L88" s="7">
        <v>0</v>
      </c>
      <c r="M88" s="11">
        <f t="shared" si="49"/>
        <v>7866.25</v>
      </c>
      <c r="N88" s="13">
        <f t="shared" si="51"/>
        <v>1179.9375</v>
      </c>
      <c r="O88" s="13">
        <f>M88*4%+1039.99</f>
        <v>1354.64</v>
      </c>
      <c r="P88" s="13">
        <f t="shared" si="53"/>
        <v>11550.452499999999</v>
      </c>
      <c r="Q88" s="42">
        <f t="shared" si="54"/>
        <v>20596.64</v>
      </c>
    </row>
    <row r="89" spans="1:23" x14ac:dyDescent="0.25">
      <c r="A89" s="48"/>
      <c r="B89" s="58" t="s">
        <v>36</v>
      </c>
      <c r="C89" s="58"/>
      <c r="D89" s="58"/>
      <c r="E89" s="52"/>
      <c r="F89" s="7">
        <v>0.25</v>
      </c>
      <c r="G89" s="7">
        <v>0.25</v>
      </c>
      <c r="H89" s="9">
        <v>6320</v>
      </c>
      <c r="I89" s="7">
        <v>1</v>
      </c>
      <c r="J89" s="7">
        <v>1</v>
      </c>
      <c r="K89" s="7">
        <v>1.25</v>
      </c>
      <c r="L89" s="7">
        <v>0</v>
      </c>
      <c r="M89" s="11">
        <f t="shared" si="49"/>
        <v>7900</v>
      </c>
      <c r="N89" s="13">
        <f>M89*15%+M89*0%</f>
        <v>1185</v>
      </c>
      <c r="O89" s="13">
        <f>M89*4%+195.93</f>
        <v>511.93</v>
      </c>
      <c r="P89" s="13">
        <f>Q89-N89-M89*G89</f>
        <v>2162.4300000000003</v>
      </c>
      <c r="Q89" s="42">
        <f t="shared" si="54"/>
        <v>5322.43</v>
      </c>
    </row>
    <row r="90" spans="1:23" x14ac:dyDescent="0.25">
      <c r="B90" s="69" t="s">
        <v>51</v>
      </c>
      <c r="C90" s="69"/>
      <c r="D90" s="69"/>
      <c r="E90" s="69"/>
      <c r="F90" s="31">
        <f>F89+F88+F86+F77+F76+F75+F83+F82+F81+F79+F73+F71+F70+F68+F67+F66+F65+F64+F63+F62+F61+F60+F58+F57+F53+F52+F51+F44+F42+F41+F40+F39+F38+F37+F36+F35+F33+F32+F31+F30+F29+F28+F27+F25+F24+F23+F22+F21+F20+F19+F18+F80+F26+F87+F72+F69+F56+F55+F54+F50+F49+F48+F47+F46+F45</f>
        <v>93.995999999999995</v>
      </c>
      <c r="G90" s="31">
        <f t="shared" ref="G90:H90" si="59">G89+G88+G86+G77+G76+G75+G83+G82+G81+G79+G73+G71+G70+G68+G67+G66+G65+G64+G63+G62+G61+G60+G58+G57+G53+G52+G51+G44+G42+G41+G40+G39+G38+G37+G36+G35+G33+G32+G31+G30+G29+G28+G27+G25+G24+G23+G22+G21+G20+G19+G18+G80+G26+G87+G72+G69+G56+G55+G54+G50+G49+G48+G47+G46+G45</f>
        <v>93.995999999999995</v>
      </c>
      <c r="H90" s="31">
        <f t="shared" si="59"/>
        <v>585106.43000000005</v>
      </c>
      <c r="I90" s="31"/>
      <c r="J90" s="31"/>
      <c r="K90" s="32"/>
      <c r="L90" s="32"/>
      <c r="M90" s="31">
        <f t="shared" ref="M90:Q90" si="60">M89+M88+M86+M77+M76+M75+M83+M82+M81+M79+M73+M71+M70+M68+M67+M66+M65+M64+M63+M62+M61+M60+M58+M57+M53+M52+M51+M44+M42+M41+M40+M39+M38+M37+M36+M35+M33+M32+M31+M30+M29+M28+M27+M25+M24+M23+M22+M21+M20+M19+M18+M80+M26+M87+M72+M69+M56+M55+M54+M50+M49+M48+M47+M46+M45</f>
        <v>699085.93</v>
      </c>
      <c r="N90" s="31">
        <f t="shared" si="60"/>
        <v>1620968.1408750003</v>
      </c>
      <c r="O90" s="31">
        <f t="shared" si="60"/>
        <v>26850.767499999998</v>
      </c>
      <c r="P90" s="31">
        <f t="shared" si="60"/>
        <v>399103.14512499992</v>
      </c>
      <c r="Q90" s="31">
        <f t="shared" si="60"/>
        <v>2961308.5159999994</v>
      </c>
    </row>
    <row r="91" spans="1:23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38"/>
    </row>
    <row r="92" spans="1:23" x14ac:dyDescent="0.25">
      <c r="A92" s="1" t="s">
        <v>64</v>
      </c>
      <c r="B92" s="1"/>
      <c r="C92" s="33"/>
      <c r="D92" s="33"/>
      <c r="E92" s="33"/>
      <c r="F92" s="1"/>
      <c r="G92" s="33"/>
      <c r="H92" s="64" t="s">
        <v>65</v>
      </c>
      <c r="I92" s="64"/>
      <c r="J92" s="64"/>
      <c r="K92" s="1"/>
      <c r="L92" s="1"/>
      <c r="M92" s="1"/>
      <c r="N92" s="1"/>
      <c r="O92" s="1"/>
      <c r="P92" s="1"/>
      <c r="Q92" s="38"/>
    </row>
    <row r="93" spans="1:23" x14ac:dyDescent="0.25">
      <c r="A93" s="34" t="s">
        <v>61</v>
      </c>
      <c r="B93" s="1"/>
      <c r="C93" s="65" t="s">
        <v>47</v>
      </c>
      <c r="D93" s="65"/>
      <c r="E93" s="65"/>
      <c r="F93" s="1"/>
      <c r="G93" s="65" t="s">
        <v>48</v>
      </c>
      <c r="H93" s="65"/>
      <c r="I93" s="65"/>
      <c r="J93" s="65"/>
      <c r="K93" s="1"/>
      <c r="L93" s="1"/>
      <c r="M93" s="1"/>
      <c r="N93" s="1"/>
      <c r="O93" s="1"/>
      <c r="P93" s="1"/>
      <c r="Q93" s="38"/>
    </row>
    <row r="94" spans="1:23" x14ac:dyDescent="0.25">
      <c r="A94" s="1"/>
      <c r="B94" s="1"/>
      <c r="L94" s="1"/>
      <c r="M94" s="1"/>
      <c r="N94" s="1"/>
      <c r="O94" s="1"/>
      <c r="P94" s="1"/>
      <c r="Q94" s="38"/>
    </row>
    <row r="95" spans="1:23" x14ac:dyDescent="0.25">
      <c r="A95" s="1" t="s">
        <v>67</v>
      </c>
      <c r="B95" s="1"/>
      <c r="C95" s="33"/>
      <c r="D95" s="33"/>
      <c r="E95" s="33"/>
      <c r="F95" s="1"/>
      <c r="G95" s="33"/>
      <c r="H95" s="64" t="s">
        <v>66</v>
      </c>
      <c r="I95" s="64"/>
      <c r="J95" s="64"/>
      <c r="K95" s="1"/>
      <c r="L95" s="1"/>
      <c r="M95" s="1"/>
      <c r="N95" s="1"/>
      <c r="O95" s="1"/>
      <c r="P95" s="1"/>
      <c r="Q95" s="38"/>
    </row>
    <row r="96" spans="1:23" x14ac:dyDescent="0.25">
      <c r="A96" s="34" t="s">
        <v>61</v>
      </c>
      <c r="B96" s="1"/>
      <c r="C96" s="65" t="s">
        <v>47</v>
      </c>
      <c r="D96" s="65"/>
      <c r="E96" s="65"/>
      <c r="F96" s="1"/>
      <c r="G96" s="65" t="s">
        <v>48</v>
      </c>
      <c r="H96" s="65"/>
      <c r="I96" s="65"/>
      <c r="J96" s="65"/>
      <c r="K96" s="1"/>
      <c r="L96" s="1"/>
      <c r="M96" s="1"/>
      <c r="N96" s="1"/>
      <c r="O96" s="1"/>
      <c r="P96" s="1"/>
      <c r="Q96" s="38"/>
    </row>
    <row r="97" spans="2:17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38"/>
    </row>
    <row r="98" spans="2:17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38"/>
    </row>
    <row r="99" spans="2:17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8"/>
    </row>
    <row r="100" spans="2:17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8"/>
    </row>
  </sheetData>
  <mergeCells count="107">
    <mergeCell ref="M11:Q11"/>
    <mergeCell ref="B11:G11"/>
    <mergeCell ref="H14:H15"/>
    <mergeCell ref="F14:F15"/>
    <mergeCell ref="G14:G15"/>
    <mergeCell ref="B20:E20"/>
    <mergeCell ref="B27:E27"/>
    <mergeCell ref="B22:E22"/>
    <mergeCell ref="B21:E21"/>
    <mergeCell ref="B25:E25"/>
    <mergeCell ref="B23:E23"/>
    <mergeCell ref="B24:E24"/>
    <mergeCell ref="B26:E26"/>
    <mergeCell ref="B19:E19"/>
    <mergeCell ref="N1:Q1"/>
    <mergeCell ref="N2:Q2"/>
    <mergeCell ref="N3:Q3"/>
    <mergeCell ref="F10:G10"/>
    <mergeCell ref="H9:I9"/>
    <mergeCell ref="H10:I10"/>
    <mergeCell ref="B6:K6"/>
    <mergeCell ref="B7:K7"/>
    <mergeCell ref="B9:E9"/>
    <mergeCell ref="F9:G9"/>
    <mergeCell ref="M9:Q9"/>
    <mergeCell ref="M10:Q10"/>
    <mergeCell ref="A14:A15"/>
    <mergeCell ref="B14:E15"/>
    <mergeCell ref="B16:E16"/>
    <mergeCell ref="P14:P15"/>
    <mergeCell ref="A17:Q17"/>
    <mergeCell ref="B18:E18"/>
    <mergeCell ref="Q14:Q15"/>
    <mergeCell ref="I14:L14"/>
    <mergeCell ref="M14:M15"/>
    <mergeCell ref="N14:O14"/>
    <mergeCell ref="B44:E44"/>
    <mergeCell ref="B51:E51"/>
    <mergeCell ref="B65:E65"/>
    <mergeCell ref="B70:E70"/>
    <mergeCell ref="B60:E60"/>
    <mergeCell ref="B61:E61"/>
    <mergeCell ref="B62:E62"/>
    <mergeCell ref="B63:E63"/>
    <mergeCell ref="B64:E64"/>
    <mergeCell ref="A59:Q59"/>
    <mergeCell ref="A44:A58"/>
    <mergeCell ref="B57:E57"/>
    <mergeCell ref="B56:E56"/>
    <mergeCell ref="B54:E54"/>
    <mergeCell ref="B55:E55"/>
    <mergeCell ref="B45:E45"/>
    <mergeCell ref="B48:E48"/>
    <mergeCell ref="B46:E46"/>
    <mergeCell ref="B47:E47"/>
    <mergeCell ref="B49:E49"/>
    <mergeCell ref="B50:E50"/>
    <mergeCell ref="B53:E53"/>
    <mergeCell ref="B35:E35"/>
    <mergeCell ref="B28:E28"/>
    <mergeCell ref="B36:E36"/>
    <mergeCell ref="B32:E32"/>
    <mergeCell ref="B30:E30"/>
    <mergeCell ref="B29:E29"/>
    <mergeCell ref="B31:E31"/>
    <mergeCell ref="B33:E33"/>
    <mergeCell ref="A34:Q34"/>
    <mergeCell ref="B37:E37"/>
    <mergeCell ref="B38:E38"/>
    <mergeCell ref="B39:E39"/>
    <mergeCell ref="B42:E42"/>
    <mergeCell ref="B52:E52"/>
    <mergeCell ref="A43:Q43"/>
    <mergeCell ref="B40:E40"/>
    <mergeCell ref="H95:J95"/>
    <mergeCell ref="G96:J96"/>
    <mergeCell ref="C93:E93"/>
    <mergeCell ref="G93:J93"/>
    <mergeCell ref="B41:E41"/>
    <mergeCell ref="H92:J92"/>
    <mergeCell ref="B79:E79"/>
    <mergeCell ref="B81:E81"/>
    <mergeCell ref="B89:E89"/>
    <mergeCell ref="B88:E88"/>
    <mergeCell ref="B66:E66"/>
    <mergeCell ref="B67:E67"/>
    <mergeCell ref="B82:E82"/>
    <mergeCell ref="B83:E83"/>
    <mergeCell ref="B90:E90"/>
    <mergeCell ref="B86:E86"/>
    <mergeCell ref="C96:E96"/>
    <mergeCell ref="A85:A89"/>
    <mergeCell ref="B58:E58"/>
    <mergeCell ref="B71:E71"/>
    <mergeCell ref="B73:E73"/>
    <mergeCell ref="B77:E77"/>
    <mergeCell ref="B75:E75"/>
    <mergeCell ref="A78:Q78"/>
    <mergeCell ref="A84:Q84"/>
    <mergeCell ref="B68:E68"/>
    <mergeCell ref="A74:Q74"/>
    <mergeCell ref="B80:E80"/>
    <mergeCell ref="B87:E87"/>
    <mergeCell ref="B72:E72"/>
    <mergeCell ref="B69:E69"/>
    <mergeCell ref="B85:E85"/>
    <mergeCell ref="B76:E76"/>
  </mergeCells>
  <pageMargins left="0.70866141732283472" right="0.70866141732283472" top="0.35433070866141736" bottom="0.15748031496062992" header="0.31496062992125984" footer="0.31496062992125984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user</cp:lastModifiedBy>
  <cp:lastPrinted>2024-05-13T07:09:23Z</cp:lastPrinted>
  <dcterms:created xsi:type="dcterms:W3CDTF">2019-01-15T08:45:26Z</dcterms:created>
  <dcterms:modified xsi:type="dcterms:W3CDTF">2024-05-24T11:32:45Z</dcterms:modified>
</cp:coreProperties>
</file>