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Е ПАПКИ\ШТАТКА\2022\01.01.2022\"/>
    </mc:Choice>
  </mc:AlternateContent>
  <bookViews>
    <workbookView xWindow="0" yWindow="0" windowWidth="17625" windowHeight="138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6" i="1" l="1"/>
  <c r="O76" i="1"/>
  <c r="N76" i="1"/>
  <c r="M76" i="1"/>
  <c r="F76" i="1"/>
  <c r="G76" i="1"/>
  <c r="H76" i="1"/>
  <c r="M21" i="1" l="1"/>
  <c r="O21" i="1" s="1"/>
  <c r="Q21" i="1" s="1"/>
  <c r="M40" i="1" l="1"/>
  <c r="N40" i="1" s="1"/>
  <c r="P40" i="1" s="1"/>
  <c r="M51" i="1" l="1"/>
  <c r="O51" i="1" l="1"/>
  <c r="N51" i="1"/>
  <c r="M48" i="1"/>
  <c r="M54" i="1"/>
  <c r="M53" i="1"/>
  <c r="M52" i="1"/>
  <c r="M50" i="1"/>
  <c r="M55" i="1"/>
  <c r="M56" i="1"/>
  <c r="M57" i="1"/>
  <c r="M58" i="1"/>
  <c r="M60" i="1"/>
  <c r="M59" i="1"/>
  <c r="M62" i="1"/>
  <c r="M63" i="1"/>
  <c r="M64" i="1"/>
  <c r="M61" i="1"/>
  <c r="O61" i="1" l="1"/>
  <c r="N61" i="1"/>
  <c r="O63" i="1"/>
  <c r="N63" i="1"/>
  <c r="O59" i="1"/>
  <c r="N59" i="1"/>
  <c r="O58" i="1"/>
  <c r="N58" i="1"/>
  <c r="O56" i="1"/>
  <c r="N56" i="1"/>
  <c r="O50" i="1"/>
  <c r="N50" i="1"/>
  <c r="O52" i="1"/>
  <c r="N52" i="1"/>
  <c r="O54" i="1"/>
  <c r="N54" i="1"/>
  <c r="O64" i="1"/>
  <c r="N64" i="1"/>
  <c r="O62" i="1"/>
  <c r="N62" i="1"/>
  <c r="O60" i="1"/>
  <c r="N60" i="1"/>
  <c r="O57" i="1"/>
  <c r="N57" i="1"/>
  <c r="O55" i="1"/>
  <c r="N55" i="1"/>
  <c r="O53" i="1"/>
  <c r="N53" i="1"/>
  <c r="O48" i="1"/>
  <c r="N48" i="1"/>
  <c r="P48" i="1" s="1"/>
  <c r="M75" i="1"/>
  <c r="M74" i="1"/>
  <c r="M73" i="1"/>
  <c r="M72" i="1"/>
  <c r="M71" i="1"/>
  <c r="N71" i="1" s="1"/>
  <c r="M69" i="1"/>
  <c r="M68" i="1"/>
  <c r="M67" i="1"/>
  <c r="M66" i="1"/>
  <c r="M47" i="1"/>
  <c r="N47" i="1" s="1"/>
  <c r="P47" i="1" s="1"/>
  <c r="M46" i="1"/>
  <c r="M45" i="1"/>
  <c r="M44" i="1"/>
  <c r="M43" i="1"/>
  <c r="M22" i="1"/>
  <c r="O22" i="1" s="1"/>
  <c r="M23" i="1"/>
  <c r="P23" i="1" s="1"/>
  <c r="M24" i="1"/>
  <c r="M25" i="1"/>
  <c r="M26" i="1"/>
  <c r="M27" i="1"/>
  <c r="M28" i="1"/>
  <c r="M29" i="1"/>
  <c r="M30" i="1"/>
  <c r="M31" i="1"/>
  <c r="M32" i="1"/>
  <c r="M33" i="1"/>
  <c r="N33" i="1" s="1"/>
  <c r="P33" i="1" s="1"/>
  <c r="M34" i="1"/>
  <c r="M35" i="1"/>
  <c r="M36" i="1"/>
  <c r="M37" i="1"/>
  <c r="M38" i="1"/>
  <c r="M39" i="1"/>
  <c r="M41" i="1"/>
  <c r="M19" i="1"/>
  <c r="N19" i="1" s="1"/>
  <c r="Q19" i="1" s="1"/>
  <c r="M20" i="1"/>
  <c r="N20" i="1" s="1"/>
  <c r="Q20" i="1" s="1"/>
  <c r="M18" i="1"/>
  <c r="N18" i="1" s="1"/>
  <c r="Q18" i="1" s="1"/>
  <c r="O39" i="1" l="1"/>
  <c r="N39" i="1"/>
  <c r="P39" i="1" s="1"/>
  <c r="O37" i="1"/>
  <c r="N37" i="1"/>
  <c r="P37" i="1" s="1"/>
  <c r="N35" i="1"/>
  <c r="P35" i="1" s="1"/>
  <c r="O35" i="1"/>
  <c r="N31" i="1"/>
  <c r="P31" i="1" s="1"/>
  <c r="O31" i="1"/>
  <c r="P29" i="1"/>
  <c r="O29" i="1"/>
  <c r="P27" i="1"/>
  <c r="O27" i="1"/>
  <c r="P25" i="1"/>
  <c r="O25" i="1"/>
  <c r="N43" i="1"/>
  <c r="P43" i="1" s="1"/>
  <c r="O43" i="1"/>
  <c r="N45" i="1"/>
  <c r="P45" i="1" s="1"/>
  <c r="O45" i="1"/>
  <c r="O67" i="1"/>
  <c r="N67" i="1"/>
  <c r="P67" i="1" s="1"/>
  <c r="O69" i="1"/>
  <c r="N69" i="1"/>
  <c r="P69" i="1" s="1"/>
  <c r="O72" i="1"/>
  <c r="N72" i="1"/>
  <c r="P72" i="1" s="1"/>
  <c r="O74" i="1"/>
  <c r="N74" i="1"/>
  <c r="P74" i="1" s="1"/>
  <c r="N41" i="1"/>
  <c r="P41" i="1" s="1"/>
  <c r="O41" i="1"/>
  <c r="N38" i="1"/>
  <c r="O38" i="1"/>
  <c r="N36" i="1"/>
  <c r="P36" i="1" s="1"/>
  <c r="O36" i="1"/>
  <c r="N34" i="1"/>
  <c r="P34" i="1" s="1"/>
  <c r="O34" i="1"/>
  <c r="O32" i="1"/>
  <c r="N32" i="1"/>
  <c r="P32" i="1" s="1"/>
  <c r="O30" i="1"/>
  <c r="N30" i="1"/>
  <c r="P30" i="1" s="1"/>
  <c r="P28" i="1"/>
  <c r="O28" i="1"/>
  <c r="P26" i="1"/>
  <c r="O26" i="1"/>
  <c r="N44" i="1"/>
  <c r="P44" i="1" s="1"/>
  <c r="O44" i="1"/>
  <c r="N46" i="1"/>
  <c r="P46" i="1" s="1"/>
  <c r="P76" i="1" s="1"/>
  <c r="O66" i="1"/>
  <c r="N66" i="1"/>
  <c r="P66" i="1" s="1"/>
  <c r="O68" i="1"/>
  <c r="N68" i="1"/>
  <c r="P68" i="1" s="1"/>
  <c r="O73" i="1"/>
  <c r="N73" i="1"/>
  <c r="P73" i="1" s="1"/>
  <c r="O75" i="1"/>
  <c r="N75" i="1"/>
  <c r="P75" i="1" s="1"/>
  <c r="P22" i="1"/>
  <c r="P24" i="1"/>
</calcChain>
</file>

<file path=xl/sharedStrings.xml><?xml version="1.0" encoding="utf-8"?>
<sst xmlns="http://schemas.openxmlformats.org/spreadsheetml/2006/main" count="98" uniqueCount="94">
  <si>
    <t>Унифицированная форма № Т-3</t>
  </si>
  <si>
    <t>Утверждена Постановлением Госкомстата России</t>
  </si>
  <si>
    <t>от 05.01.2004 № 1</t>
  </si>
  <si>
    <t>(наименование организации)</t>
  </si>
  <si>
    <t>ШТАТНОЕ  РАСПИСАНИЕ</t>
  </si>
  <si>
    <t>Номер документа</t>
  </si>
  <si>
    <t>Дата составления</t>
  </si>
  <si>
    <t>УТВЕРЖДЕНО</t>
  </si>
  <si>
    <t>Структура учреждения</t>
  </si>
  <si>
    <t>Должность (специальность, профессия)</t>
  </si>
  <si>
    <t>Количество штатных единиц</t>
  </si>
  <si>
    <t>Количество штатных единиц (факт)</t>
  </si>
  <si>
    <t>Тарифная ставка (оклад) руб.</t>
  </si>
  <si>
    <t>Коэффициенты, образующие оклад</t>
  </si>
  <si>
    <t>Группа персонала</t>
  </si>
  <si>
    <t>За местность</t>
  </si>
  <si>
    <t>За специализацию</t>
  </si>
  <si>
    <t>За работу с детьми</t>
  </si>
  <si>
    <t>Оклад</t>
  </si>
  <si>
    <t>Надбавки, руб.</t>
  </si>
  <si>
    <t>стимулирующего характера</t>
  </si>
  <si>
    <t>компенсационного характера</t>
  </si>
  <si>
    <t>Доплата до МРОТ</t>
  </si>
  <si>
    <t>ВСЕГО, руб. (гр.3*гр.10+гр.11+гр.12+гр.13)</t>
  </si>
  <si>
    <t>Сторож</t>
  </si>
  <si>
    <t>Старшая медицинская сестра</t>
  </si>
  <si>
    <t>Фельдшер</t>
  </si>
  <si>
    <t>Медицинская сестра по массажу</t>
  </si>
  <si>
    <t>Инструктор по лечебной физкультуре</t>
  </si>
  <si>
    <t>Инструктор по трудовой терапии</t>
  </si>
  <si>
    <t>Младшая медицинская сестра по уходу за больными</t>
  </si>
  <si>
    <t>Сестра-хозяйка</t>
  </si>
  <si>
    <t>Санитар</t>
  </si>
  <si>
    <t>Рабочий по вопросам благоустройства и озеления территории</t>
  </si>
  <si>
    <t>Директор</t>
  </si>
  <si>
    <t>Специалист по охране труда</t>
  </si>
  <si>
    <t>Заведующий столовой</t>
  </si>
  <si>
    <t>Заведующий прачечной</t>
  </si>
  <si>
    <t>Парикмахер</t>
  </si>
  <si>
    <t>Машинист по стирке и ремонту спецодежды (белья)</t>
  </si>
  <si>
    <t>Швея</t>
  </si>
  <si>
    <t>Экономист</t>
  </si>
  <si>
    <t>Делопроизводитель</t>
  </si>
  <si>
    <t>Кладовщик</t>
  </si>
  <si>
    <t>Рабочий по комплексному обслуживанию и ремонту зданий</t>
  </si>
  <si>
    <t>Специалист по социальной работе</t>
  </si>
  <si>
    <t>Психолог</t>
  </si>
  <si>
    <t>Библиотекарь</t>
  </si>
  <si>
    <t>Социальный работник</t>
  </si>
  <si>
    <t>Культорганизатор</t>
  </si>
  <si>
    <t>Врач-психиатр</t>
  </si>
  <si>
    <t>(личная подпись)</t>
  </si>
  <si>
    <t>(расшифровка подписи)</t>
  </si>
  <si>
    <t>Главный бухгалтер</t>
  </si>
  <si>
    <t>Повар</t>
  </si>
  <si>
    <t>Медицинская сестра процедурной</t>
  </si>
  <si>
    <t>Медицинская сестра</t>
  </si>
  <si>
    <t>ИТОГО</t>
  </si>
  <si>
    <t>Специалист по закупкам</t>
  </si>
  <si>
    <t xml:space="preserve">Специалист по персоналу </t>
  </si>
  <si>
    <t xml:space="preserve">Бухгалтер  </t>
  </si>
  <si>
    <t>Уборщик служебных помещений</t>
  </si>
  <si>
    <t>Технический специалист по информационным системам</t>
  </si>
  <si>
    <t xml:space="preserve">Заместитель директора </t>
  </si>
  <si>
    <t>Заведующий продовольственным складом</t>
  </si>
  <si>
    <t>Инженер-энергетик</t>
  </si>
  <si>
    <t>Заведующий материальным складом</t>
  </si>
  <si>
    <t>Администрация</t>
  </si>
  <si>
    <t>Административно-хозяйственная часть</t>
  </si>
  <si>
    <t>Столовая</t>
  </si>
  <si>
    <t>Медико-санитарная часть</t>
  </si>
  <si>
    <t xml:space="preserve">                           (должность)</t>
  </si>
  <si>
    <t>Кухонный работник</t>
  </si>
  <si>
    <t>Мойщик посуды</t>
  </si>
  <si>
    <t xml:space="preserve">Юрисконсульт </t>
  </si>
  <si>
    <t>главный бухгалтер</t>
  </si>
  <si>
    <t>Коннова Т.А.</t>
  </si>
  <si>
    <t>Толстова О.В.</t>
  </si>
  <si>
    <t>специалист по персоналу</t>
  </si>
  <si>
    <t>врач-терапевт</t>
  </si>
  <si>
    <t>заведующий отделением "медико-санитарная часть" - врач-специалист</t>
  </si>
  <si>
    <t>Медицинская сестра по физиотерапии</t>
  </si>
  <si>
    <t xml:space="preserve">Прачечная </t>
  </si>
  <si>
    <t>Бухгалтер высшей категории</t>
  </si>
  <si>
    <t>Водитель автомобиля</t>
  </si>
  <si>
    <t>Медицинская сестра 2 категории</t>
  </si>
  <si>
    <t>Специалист по гражданской обороне</t>
  </si>
  <si>
    <t>Специалист по социальной реабилитации</t>
  </si>
  <si>
    <t>ГАУ СО "ШИХАНСКИЙ ДОМ-ИНТЕРНАТ ДЛЯ ГРАЖДАН, ИМЕЮЩИХ ПСИХИЧЕСКИЕ РАССТРОЙСТВА"</t>
  </si>
  <si>
    <t>Штат в количестве  94  единицы</t>
  </si>
  <si>
    <t>Инструктор-методист по адаптивной физической культуре</t>
  </si>
  <si>
    <t>Приказом организации от "30" декабря 2021_г. №______-ов</t>
  </si>
  <si>
    <t>на период _____2022_______с "01" января 2022 г.</t>
  </si>
  <si>
    <t>Врач-невролог высшая категория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</si>
</sst>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0.0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rgb="FF01000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rgb="FF01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vertical="center" wrapText="1"/>
    </xf>
    <xf numFmtId="0" fontId="0" fillId="2" borderId="0" xfId="0" applyFont="1" applyFill="1"/>
    <xf numFmtId="0" fontId="2" fillId="2" borderId="0" xfId="0" applyFont="1" applyFill="1" applyAlignment="1">
      <alignment vertical="center" wrapText="1"/>
    </xf>
    <xf numFmtId="0" fontId="0" fillId="2" borderId="0" xfId="0" applyFill="1"/>
    <xf numFmtId="0" fontId="4" fillId="2" borderId="0" xfId="0" applyFont="1" applyFill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0" xfId="0" applyFont="1" applyFill="1"/>
    <xf numFmtId="164" fontId="4" fillId="2" borderId="1" xfId="0" applyNumberFormat="1" applyFont="1" applyFill="1" applyBorder="1" applyAlignment="1">
      <alignment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164" fontId="4" fillId="2" borderId="5" xfId="0" applyNumberFormat="1" applyFont="1" applyFill="1" applyBorder="1" applyAlignment="1">
      <alignment vertical="center" wrapText="1"/>
    </xf>
    <xf numFmtId="164" fontId="5" fillId="2" borderId="6" xfId="0" applyNumberFormat="1" applyFont="1" applyFill="1" applyBorder="1" applyAlignment="1">
      <alignment vertical="center" wrapText="1"/>
    </xf>
    <xf numFmtId="164" fontId="4" fillId="2" borderId="32" xfId="0" applyNumberFormat="1" applyFont="1" applyFill="1" applyBorder="1" applyAlignment="1">
      <alignment vertical="center" wrapText="1"/>
    </xf>
    <xf numFmtId="164" fontId="4" fillId="2" borderId="14" xfId="0" applyNumberFormat="1" applyFont="1" applyFill="1" applyBorder="1" applyAlignment="1">
      <alignment horizontal="right" vertical="center" wrapText="1"/>
    </xf>
    <xf numFmtId="164" fontId="4" fillId="2" borderId="33" xfId="0" applyNumberFormat="1" applyFont="1" applyFill="1" applyBorder="1" applyAlignment="1">
      <alignment vertical="center" wrapText="1"/>
    </xf>
    <xf numFmtId="164" fontId="4" fillId="2" borderId="34" xfId="0" applyNumberFormat="1" applyFont="1" applyFill="1" applyBorder="1" applyAlignment="1">
      <alignment vertical="center" wrapText="1"/>
    </xf>
    <xf numFmtId="164" fontId="4" fillId="2" borderId="17" xfId="0" applyNumberFormat="1" applyFont="1" applyFill="1" applyBorder="1" applyAlignment="1">
      <alignment horizontal="center" vertical="center" wrapText="1"/>
    </xf>
    <xf numFmtId="164" fontId="4" fillId="2" borderId="17" xfId="0" applyNumberFormat="1" applyFont="1" applyFill="1" applyBorder="1" applyAlignment="1">
      <alignment horizontal="right" vertical="center" wrapText="1"/>
    </xf>
    <xf numFmtId="164" fontId="4" fillId="2" borderId="23" xfId="0" applyNumberFormat="1" applyFont="1" applyFill="1" applyBorder="1" applyAlignment="1">
      <alignment vertical="center" wrapText="1"/>
    </xf>
    <xf numFmtId="164" fontId="7" fillId="2" borderId="29" xfId="0" applyNumberFormat="1" applyFont="1" applyFill="1" applyBorder="1" applyAlignment="1">
      <alignment vertical="center" wrapText="1"/>
    </xf>
    <xf numFmtId="164" fontId="4" fillId="2" borderId="14" xfId="0" applyNumberFormat="1" applyFont="1" applyFill="1" applyBorder="1" applyAlignment="1">
      <alignment horizontal="center" vertical="center" wrapText="1"/>
    </xf>
    <xf numFmtId="164" fontId="4" fillId="2" borderId="14" xfId="0" applyNumberFormat="1" applyFont="1" applyFill="1" applyBorder="1" applyAlignment="1">
      <alignment vertical="center" wrapText="1"/>
    </xf>
    <xf numFmtId="164" fontId="4" fillId="2" borderId="24" xfId="0" applyNumberFormat="1" applyFont="1" applyFill="1" applyBorder="1" applyAlignment="1">
      <alignment vertical="center" wrapText="1"/>
    </xf>
    <xf numFmtId="164" fontId="7" fillId="2" borderId="21" xfId="0" applyNumberFormat="1" applyFont="1" applyFill="1" applyBorder="1" applyAlignment="1">
      <alignment vertical="center" wrapText="1"/>
    </xf>
    <xf numFmtId="164" fontId="7" fillId="2" borderId="28" xfId="0" applyNumberFormat="1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164" fontId="5" fillId="2" borderId="22" xfId="0" applyNumberFormat="1" applyFont="1" applyFill="1" applyBorder="1" applyAlignment="1">
      <alignment horizontal="right" vertical="center" wrapText="1"/>
    </xf>
    <xf numFmtId="164" fontId="5" fillId="2" borderId="2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164" fontId="4" fillId="2" borderId="19" xfId="0" applyNumberFormat="1" applyFont="1" applyFill="1" applyBorder="1" applyAlignment="1">
      <alignment vertical="center" wrapText="1"/>
    </xf>
    <xf numFmtId="164" fontId="4" fillId="2" borderId="16" xfId="0" applyNumberFormat="1" applyFont="1" applyFill="1" applyBorder="1" applyAlignment="1">
      <alignment vertical="center" wrapText="1"/>
    </xf>
    <xf numFmtId="164" fontId="4" fillId="2" borderId="18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164" fontId="5" fillId="2" borderId="32" xfId="0" applyNumberFormat="1" applyFont="1" applyFill="1" applyBorder="1" applyAlignment="1">
      <alignment horizontal="center" vertical="center" wrapText="1"/>
    </xf>
    <xf numFmtId="164" fontId="5" fillId="2" borderId="33" xfId="0" applyNumberFormat="1" applyFont="1" applyFill="1" applyBorder="1" applyAlignment="1">
      <alignment horizontal="center" vertical="center" wrapText="1"/>
    </xf>
    <xf numFmtId="164" fontId="5" fillId="2" borderId="35" xfId="0" applyNumberFormat="1" applyFont="1" applyFill="1" applyBorder="1" applyAlignment="1">
      <alignment horizontal="center" vertical="center" wrapText="1"/>
    </xf>
    <xf numFmtId="164" fontId="4" fillId="2" borderId="31" xfId="0" applyNumberFormat="1" applyFont="1" applyFill="1" applyBorder="1" applyAlignment="1">
      <alignment horizontal="left" vertical="center" wrapText="1"/>
    </xf>
    <xf numFmtId="164" fontId="4" fillId="2" borderId="9" xfId="0" applyNumberFormat="1" applyFont="1" applyFill="1" applyBorder="1" applyAlignment="1">
      <alignment horizontal="left" vertical="center" wrapText="1"/>
    </xf>
    <xf numFmtId="164" fontId="4" fillId="2" borderId="10" xfId="0" applyNumberFormat="1" applyFont="1" applyFill="1" applyBorder="1" applyAlignment="1">
      <alignment horizontal="left" vertical="center" wrapText="1"/>
    </xf>
    <xf numFmtId="164" fontId="4" fillId="2" borderId="17" xfId="0" applyNumberFormat="1" applyFont="1" applyFill="1" applyBorder="1" applyAlignment="1">
      <alignment vertical="center" wrapText="1"/>
    </xf>
    <xf numFmtId="164" fontId="4" fillId="2" borderId="10" xfId="0" applyNumberFormat="1" applyFont="1" applyFill="1" applyBorder="1" applyAlignment="1">
      <alignment vertical="center" wrapText="1"/>
    </xf>
    <xf numFmtId="164" fontId="4" fillId="2" borderId="27" xfId="0" applyNumberFormat="1" applyFont="1" applyFill="1" applyBorder="1" applyAlignment="1">
      <alignment horizontal="left" vertical="center" wrapText="1"/>
    </xf>
    <xf numFmtId="164" fontId="4" fillId="2" borderId="17" xfId="0" applyNumberFormat="1" applyFont="1" applyFill="1" applyBorder="1" applyAlignment="1">
      <alignment horizontal="left" vertical="center" wrapText="1"/>
    </xf>
    <xf numFmtId="164" fontId="4" fillId="2" borderId="14" xfId="0" applyNumberFormat="1" applyFont="1" applyFill="1" applyBorder="1" applyAlignment="1">
      <alignment vertical="center" wrapText="1"/>
    </xf>
    <xf numFmtId="164" fontId="5" fillId="2" borderId="22" xfId="0" applyNumberFormat="1" applyFont="1" applyFill="1" applyBorder="1" applyAlignment="1">
      <alignment horizontal="center" vertical="center" wrapText="1"/>
    </xf>
    <xf numFmtId="164" fontId="7" fillId="2" borderId="30" xfId="0" applyNumberFormat="1" applyFont="1" applyFill="1" applyBorder="1" applyAlignment="1">
      <alignment horizontal="center" vertical="center" wrapText="1"/>
    </xf>
    <xf numFmtId="164" fontId="7" fillId="2" borderId="36" xfId="0" applyNumberFormat="1" applyFont="1" applyFill="1" applyBorder="1" applyAlignment="1">
      <alignment horizontal="center" vertical="center" wrapText="1"/>
    </xf>
    <xf numFmtId="164" fontId="7" fillId="2" borderId="37" xfId="0" applyNumberFormat="1" applyFont="1" applyFill="1" applyBorder="1" applyAlignment="1">
      <alignment horizontal="center" vertical="center" wrapText="1"/>
    </xf>
    <xf numFmtId="164" fontId="4" fillId="2" borderId="15" xfId="0" applyNumberFormat="1" applyFont="1" applyFill="1" applyBorder="1" applyAlignment="1">
      <alignment horizontal="center" vertical="center" wrapText="1"/>
    </xf>
    <xf numFmtId="164" fontId="4" fillId="2" borderId="16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4" fillId="2" borderId="25" xfId="0" applyNumberFormat="1" applyFont="1" applyFill="1" applyBorder="1" applyAlignment="1">
      <alignment vertical="center" wrapText="1"/>
    </xf>
    <xf numFmtId="164" fontId="4" fillId="2" borderId="26" xfId="0" applyNumberFormat="1" applyFont="1" applyFill="1" applyBorder="1" applyAlignment="1">
      <alignment vertical="center" wrapText="1"/>
    </xf>
    <xf numFmtId="164" fontId="4" fillId="2" borderId="8" xfId="0" applyNumberFormat="1" applyFont="1" applyFill="1" applyBorder="1" applyAlignment="1">
      <alignment vertical="center" wrapText="1"/>
    </xf>
    <xf numFmtId="164" fontId="4" fillId="2" borderId="9" xfId="0" applyNumberFormat="1" applyFont="1" applyFill="1" applyBorder="1" applyAlignment="1">
      <alignment vertical="center" wrapText="1"/>
    </xf>
    <xf numFmtId="164" fontId="4" fillId="2" borderId="5" xfId="0" applyNumberFormat="1" applyFont="1" applyFill="1" applyBorder="1" applyAlignment="1">
      <alignment horizontal="left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tabSelected="1" workbookViewId="0">
      <selection activeCell="Q83" sqref="A1:Q83"/>
    </sheetView>
  </sheetViews>
  <sheetFormatPr defaultRowHeight="15" x14ac:dyDescent="0.25"/>
  <cols>
    <col min="1" max="1" width="44.7109375" style="28" customWidth="1"/>
    <col min="2" max="5" width="9.7109375" style="28" customWidth="1"/>
    <col min="6" max="8" width="11.7109375" style="28" customWidth="1"/>
    <col min="9" max="12" width="8.7109375" style="28" customWidth="1"/>
    <col min="13" max="16" width="11.7109375" style="28" customWidth="1"/>
    <col min="17" max="17" width="15.7109375" style="28" customWidth="1"/>
    <col min="18" max="16384" width="9.140625" style="6"/>
  </cols>
  <sheetData>
    <row r="1" spans="1:17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70" t="s">
        <v>0</v>
      </c>
      <c r="O1" s="70"/>
      <c r="P1" s="70"/>
      <c r="Q1" s="70"/>
    </row>
    <row r="2" spans="1:17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70" t="s">
        <v>1</v>
      </c>
      <c r="O2" s="70"/>
      <c r="P2" s="70"/>
      <c r="Q2" s="70"/>
    </row>
    <row r="3" spans="1:17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70" t="s">
        <v>2</v>
      </c>
      <c r="O3" s="70"/>
      <c r="P3" s="70"/>
      <c r="Q3" s="70"/>
    </row>
    <row r="4" spans="1:17" ht="11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28.5" customHeight="1" x14ac:dyDescent="0.25">
      <c r="A6" s="5"/>
      <c r="B6" s="75" t="s">
        <v>88</v>
      </c>
      <c r="C6" s="36"/>
      <c r="D6" s="36"/>
      <c r="E6" s="36"/>
      <c r="F6" s="36"/>
      <c r="G6" s="36"/>
      <c r="H6" s="36"/>
      <c r="I6" s="36"/>
      <c r="J6" s="36"/>
      <c r="K6" s="36"/>
      <c r="L6" s="5"/>
      <c r="M6" s="5"/>
      <c r="N6" s="5"/>
      <c r="O6" s="5"/>
      <c r="P6" s="5"/>
      <c r="Q6" s="5"/>
    </row>
    <row r="7" spans="1:17" x14ac:dyDescent="0.25">
      <c r="A7" s="5"/>
      <c r="B7" s="71" t="s">
        <v>3</v>
      </c>
      <c r="C7" s="71"/>
      <c r="D7" s="71"/>
      <c r="E7" s="71"/>
      <c r="F7" s="71"/>
      <c r="G7" s="71"/>
      <c r="H7" s="71"/>
      <c r="I7" s="71"/>
      <c r="J7" s="71"/>
      <c r="K7" s="71"/>
      <c r="L7" s="5"/>
      <c r="M7" s="5"/>
      <c r="N7" s="5"/>
      <c r="O7" s="5"/>
      <c r="P7" s="5"/>
      <c r="Q7" s="5"/>
    </row>
    <row r="8" spans="1:17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x14ac:dyDescent="0.25">
      <c r="A9" s="5"/>
      <c r="B9" s="76" t="s">
        <v>4</v>
      </c>
      <c r="C9" s="76"/>
      <c r="D9" s="76"/>
      <c r="E9" s="76"/>
      <c r="F9" s="73" t="s">
        <v>5</v>
      </c>
      <c r="G9" s="73"/>
      <c r="H9" s="73" t="s">
        <v>6</v>
      </c>
      <c r="I9" s="73"/>
      <c r="J9" s="5"/>
      <c r="K9" s="5"/>
      <c r="L9" s="5"/>
      <c r="M9" s="77" t="s">
        <v>7</v>
      </c>
      <c r="N9" s="77"/>
      <c r="O9" s="77"/>
      <c r="P9" s="77"/>
      <c r="Q9" s="77"/>
    </row>
    <row r="10" spans="1:17" x14ac:dyDescent="0.25">
      <c r="A10" s="5"/>
      <c r="B10" s="5"/>
      <c r="C10" s="5"/>
      <c r="D10" s="5"/>
      <c r="E10" s="5"/>
      <c r="F10" s="72">
        <v>1</v>
      </c>
      <c r="G10" s="72"/>
      <c r="H10" s="74">
        <v>44560</v>
      </c>
      <c r="I10" s="72"/>
      <c r="J10" s="5"/>
      <c r="K10" s="5"/>
      <c r="L10" s="5"/>
      <c r="M10" s="70" t="s">
        <v>91</v>
      </c>
      <c r="N10" s="70"/>
      <c r="O10" s="70"/>
      <c r="P10" s="70"/>
      <c r="Q10" s="70"/>
    </row>
    <row r="11" spans="1:17" ht="18" customHeight="1" x14ac:dyDescent="0.25">
      <c r="A11" s="5"/>
      <c r="B11" s="71" t="s">
        <v>92</v>
      </c>
      <c r="C11" s="71"/>
      <c r="D11" s="71"/>
      <c r="E11" s="71"/>
      <c r="F11" s="71"/>
      <c r="G11" s="71"/>
      <c r="H11" s="5"/>
      <c r="I11" s="5"/>
      <c r="J11" s="5"/>
      <c r="K11" s="5"/>
      <c r="L11" s="5"/>
      <c r="M11" s="70" t="s">
        <v>89</v>
      </c>
      <c r="N11" s="70"/>
      <c r="O11" s="70"/>
      <c r="P11" s="70"/>
      <c r="Q11" s="70"/>
    </row>
    <row r="12" spans="1:17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9.75" customHeight="1" thickBot="1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ht="36" customHeight="1" thickBot="1" x14ac:dyDescent="0.3">
      <c r="A14" s="61" t="s">
        <v>8</v>
      </c>
      <c r="B14" s="61" t="s">
        <v>9</v>
      </c>
      <c r="C14" s="61"/>
      <c r="D14" s="61"/>
      <c r="E14" s="61"/>
      <c r="F14" s="61" t="s">
        <v>10</v>
      </c>
      <c r="G14" s="61" t="s">
        <v>11</v>
      </c>
      <c r="H14" s="61" t="s">
        <v>12</v>
      </c>
      <c r="I14" s="61" t="s">
        <v>13</v>
      </c>
      <c r="J14" s="61"/>
      <c r="K14" s="61"/>
      <c r="L14" s="61"/>
      <c r="M14" s="61" t="s">
        <v>18</v>
      </c>
      <c r="N14" s="61" t="s">
        <v>19</v>
      </c>
      <c r="O14" s="61"/>
      <c r="P14" s="61" t="s">
        <v>22</v>
      </c>
      <c r="Q14" s="61" t="s">
        <v>23</v>
      </c>
    </row>
    <row r="15" spans="1:17" ht="65.099999999999994" customHeight="1" thickBot="1" x14ac:dyDescent="0.3">
      <c r="A15" s="61"/>
      <c r="B15" s="61"/>
      <c r="C15" s="61"/>
      <c r="D15" s="61"/>
      <c r="E15" s="61"/>
      <c r="F15" s="61"/>
      <c r="G15" s="61"/>
      <c r="H15" s="61"/>
      <c r="I15" s="8" t="s">
        <v>14</v>
      </c>
      <c r="J15" s="8" t="s">
        <v>15</v>
      </c>
      <c r="K15" s="8" t="s">
        <v>16</v>
      </c>
      <c r="L15" s="8" t="s">
        <v>17</v>
      </c>
      <c r="M15" s="61"/>
      <c r="N15" s="8" t="s">
        <v>20</v>
      </c>
      <c r="O15" s="8" t="s">
        <v>21</v>
      </c>
      <c r="P15" s="61"/>
      <c r="Q15" s="61"/>
    </row>
    <row r="16" spans="1:17" ht="15.75" thickBot="1" x14ac:dyDescent="0.3">
      <c r="A16" s="8">
        <v>1</v>
      </c>
      <c r="B16" s="61">
        <v>2</v>
      </c>
      <c r="C16" s="61"/>
      <c r="D16" s="61"/>
      <c r="E16" s="61"/>
      <c r="F16" s="8">
        <v>3</v>
      </c>
      <c r="G16" s="8">
        <v>4</v>
      </c>
      <c r="H16" s="8">
        <v>5</v>
      </c>
      <c r="I16" s="8">
        <v>6</v>
      </c>
      <c r="J16" s="8">
        <v>7</v>
      </c>
      <c r="K16" s="8">
        <v>8</v>
      </c>
      <c r="L16" s="8">
        <v>9</v>
      </c>
      <c r="M16" s="8">
        <v>10</v>
      </c>
      <c r="N16" s="8">
        <v>11</v>
      </c>
      <c r="O16" s="8">
        <v>12</v>
      </c>
      <c r="P16" s="8">
        <v>13</v>
      </c>
      <c r="Q16" s="8">
        <v>14</v>
      </c>
    </row>
    <row r="17" spans="1:17" s="9" customFormat="1" ht="16.5" thickBot="1" x14ac:dyDescent="0.3">
      <c r="A17" s="40" t="s">
        <v>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2"/>
    </row>
    <row r="18" spans="1:17" s="4" customFormat="1" ht="45" customHeight="1" x14ac:dyDescent="0.25">
      <c r="A18" s="33"/>
      <c r="B18" s="39" t="s">
        <v>34</v>
      </c>
      <c r="C18" s="39"/>
      <c r="D18" s="39"/>
      <c r="E18" s="39"/>
      <c r="F18" s="1">
        <v>1</v>
      </c>
      <c r="G18" s="1">
        <v>1</v>
      </c>
      <c r="H18" s="10">
        <v>42584.34</v>
      </c>
      <c r="I18" s="1">
        <v>1</v>
      </c>
      <c r="J18" s="1">
        <v>1</v>
      </c>
      <c r="K18" s="1">
        <v>1</v>
      </c>
      <c r="L18" s="1">
        <v>0</v>
      </c>
      <c r="M18" s="10">
        <f>H18</f>
        <v>42584.34</v>
      </c>
      <c r="N18" s="2">
        <f>M18*40%+127.75</f>
        <v>17161.486000000001</v>
      </c>
      <c r="O18" s="2"/>
      <c r="P18" s="2"/>
      <c r="Q18" s="2">
        <f>N18+M18</f>
        <v>59745.826000000001</v>
      </c>
    </row>
    <row r="19" spans="1:17" ht="45" customHeight="1" x14ac:dyDescent="0.25">
      <c r="A19" s="34"/>
      <c r="B19" s="38" t="s">
        <v>63</v>
      </c>
      <c r="C19" s="38"/>
      <c r="D19" s="38"/>
      <c r="E19" s="38"/>
      <c r="F19" s="1">
        <v>1</v>
      </c>
      <c r="G19" s="1">
        <v>1</v>
      </c>
      <c r="H19" s="2">
        <v>29809.040000000001</v>
      </c>
      <c r="I19" s="1">
        <v>1</v>
      </c>
      <c r="J19" s="1">
        <v>1</v>
      </c>
      <c r="K19" s="1">
        <v>1</v>
      </c>
      <c r="L19" s="1">
        <v>0</v>
      </c>
      <c r="M19" s="10">
        <f t="shared" ref="M19:M20" si="0">H19</f>
        <v>29809.040000000001</v>
      </c>
      <c r="N19" s="2">
        <f>M19*50%+89.43</f>
        <v>14993.95</v>
      </c>
      <c r="O19" s="2"/>
      <c r="P19" s="2"/>
      <c r="Q19" s="2">
        <f t="shared" ref="Q19:Q20" si="1">N19+M19</f>
        <v>44802.990000000005</v>
      </c>
    </row>
    <row r="20" spans="1:17" s="4" customFormat="1" ht="45" customHeight="1" thickBot="1" x14ac:dyDescent="0.3">
      <c r="A20" s="34"/>
      <c r="B20" s="39" t="s">
        <v>53</v>
      </c>
      <c r="C20" s="39"/>
      <c r="D20" s="39"/>
      <c r="E20" s="39"/>
      <c r="F20" s="1">
        <v>1</v>
      </c>
      <c r="G20" s="1">
        <v>1</v>
      </c>
      <c r="H20" s="2">
        <v>29809.040000000001</v>
      </c>
      <c r="I20" s="1">
        <v>1</v>
      </c>
      <c r="J20" s="1">
        <v>1</v>
      </c>
      <c r="K20" s="1">
        <v>1</v>
      </c>
      <c r="L20" s="1">
        <v>0</v>
      </c>
      <c r="M20" s="10">
        <f t="shared" si="0"/>
        <v>29809.040000000001</v>
      </c>
      <c r="N20" s="2">
        <f>M20*50%+89.43</f>
        <v>14993.95</v>
      </c>
      <c r="O20" s="2"/>
      <c r="P20" s="2"/>
      <c r="Q20" s="2">
        <f t="shared" si="1"/>
        <v>44802.990000000005</v>
      </c>
    </row>
    <row r="21" spans="1:17" s="4" customFormat="1" ht="45" customHeight="1" thickBot="1" x14ac:dyDescent="0.3">
      <c r="A21" s="34"/>
      <c r="B21" s="66" t="s">
        <v>74</v>
      </c>
      <c r="C21" s="66"/>
      <c r="D21" s="66"/>
      <c r="E21" s="66"/>
      <c r="F21" s="11">
        <v>0.996</v>
      </c>
      <c r="G21" s="11">
        <v>0.996</v>
      </c>
      <c r="H21" s="12">
        <v>7524</v>
      </c>
      <c r="I21" s="11">
        <v>1</v>
      </c>
      <c r="J21" s="11">
        <v>1</v>
      </c>
      <c r="K21" s="11">
        <v>1.25</v>
      </c>
      <c r="L21" s="11">
        <v>0</v>
      </c>
      <c r="M21" s="11">
        <f>H21+H21*25%</f>
        <v>9405</v>
      </c>
      <c r="N21" s="13">
        <v>4291.75</v>
      </c>
      <c r="O21" s="13">
        <f>M21*4%</f>
        <v>376.2</v>
      </c>
      <c r="P21" s="13"/>
      <c r="Q21" s="3">
        <f>O21+N21+M21</f>
        <v>14072.95</v>
      </c>
    </row>
    <row r="22" spans="1:17" s="4" customFormat="1" ht="45" customHeight="1" thickBot="1" x14ac:dyDescent="0.3">
      <c r="A22" s="34"/>
      <c r="B22" s="38" t="s">
        <v>86</v>
      </c>
      <c r="C22" s="38"/>
      <c r="D22" s="38"/>
      <c r="E22" s="38"/>
      <c r="F22" s="1">
        <v>1</v>
      </c>
      <c r="G22" s="1">
        <v>1</v>
      </c>
      <c r="H22" s="2">
        <v>5888</v>
      </c>
      <c r="I22" s="1">
        <v>1</v>
      </c>
      <c r="J22" s="1">
        <v>1</v>
      </c>
      <c r="K22" s="1">
        <v>1.25</v>
      </c>
      <c r="L22" s="1">
        <v>0</v>
      </c>
      <c r="M22" s="11">
        <f t="shared" ref="M22:M47" si="2">H22+H22*25%</f>
        <v>7360</v>
      </c>
      <c r="N22" s="13">
        <v>3576</v>
      </c>
      <c r="O22" s="13">
        <f>M22*4%</f>
        <v>294.40000000000003</v>
      </c>
      <c r="P22" s="13">
        <f>Q22-O22-N22-M22</f>
        <v>2659.6000000000004</v>
      </c>
      <c r="Q22" s="3">
        <v>13890</v>
      </c>
    </row>
    <row r="23" spans="1:17" s="4" customFormat="1" ht="45" customHeight="1" thickBot="1" x14ac:dyDescent="0.3">
      <c r="A23" s="34"/>
      <c r="B23" s="67" t="s">
        <v>62</v>
      </c>
      <c r="C23" s="68"/>
      <c r="D23" s="68"/>
      <c r="E23" s="69"/>
      <c r="F23" s="1">
        <v>0.25</v>
      </c>
      <c r="G23" s="1">
        <v>0.25</v>
      </c>
      <c r="H23" s="2">
        <v>6205</v>
      </c>
      <c r="I23" s="1">
        <v>1</v>
      </c>
      <c r="J23" s="1">
        <v>1</v>
      </c>
      <c r="K23" s="1">
        <v>1.25</v>
      </c>
      <c r="L23" s="1">
        <v>0</v>
      </c>
      <c r="M23" s="11">
        <f t="shared" si="2"/>
        <v>7756.25</v>
      </c>
      <c r="N23" s="13">
        <v>290.86</v>
      </c>
      <c r="O23" s="2"/>
      <c r="P23" s="13">
        <f t="shared" ref="P23:P29" si="3">Q23-N23-M23*G23</f>
        <v>1242.5774999999999</v>
      </c>
      <c r="Q23" s="3">
        <v>3472.5</v>
      </c>
    </row>
    <row r="24" spans="1:17" ht="45" customHeight="1" thickBot="1" x14ac:dyDescent="0.3">
      <c r="A24" s="34"/>
      <c r="B24" s="39" t="s">
        <v>58</v>
      </c>
      <c r="C24" s="39"/>
      <c r="D24" s="39"/>
      <c r="E24" s="39"/>
      <c r="F24" s="1">
        <v>1</v>
      </c>
      <c r="G24" s="1">
        <v>1</v>
      </c>
      <c r="H24" s="10">
        <v>7524</v>
      </c>
      <c r="I24" s="1">
        <v>1</v>
      </c>
      <c r="J24" s="1">
        <v>1</v>
      </c>
      <c r="K24" s="1">
        <v>1.25</v>
      </c>
      <c r="L24" s="1">
        <v>0</v>
      </c>
      <c r="M24" s="11">
        <f t="shared" si="2"/>
        <v>9405</v>
      </c>
      <c r="N24" s="13">
        <v>1410.75</v>
      </c>
      <c r="O24" s="2"/>
      <c r="P24" s="13">
        <f t="shared" si="3"/>
        <v>3074.25</v>
      </c>
      <c r="Q24" s="3">
        <v>13890</v>
      </c>
    </row>
    <row r="25" spans="1:17" s="4" customFormat="1" ht="45" customHeight="1" thickBot="1" x14ac:dyDescent="0.3">
      <c r="A25" s="34"/>
      <c r="B25" s="38" t="s">
        <v>35</v>
      </c>
      <c r="C25" s="38"/>
      <c r="D25" s="38"/>
      <c r="E25" s="38"/>
      <c r="F25" s="1">
        <v>1</v>
      </c>
      <c r="G25" s="1">
        <v>1</v>
      </c>
      <c r="H25" s="2">
        <v>5888</v>
      </c>
      <c r="I25" s="1">
        <v>1</v>
      </c>
      <c r="J25" s="1">
        <v>1</v>
      </c>
      <c r="K25" s="1">
        <v>1.25</v>
      </c>
      <c r="L25" s="1">
        <v>0</v>
      </c>
      <c r="M25" s="11">
        <f t="shared" si="2"/>
        <v>7360</v>
      </c>
      <c r="N25" s="13">
        <v>2576</v>
      </c>
      <c r="O25" s="13">
        <f t="shared" ref="O25:O32" si="4">M25*4%</f>
        <v>294.40000000000003</v>
      </c>
      <c r="P25" s="13">
        <f t="shared" si="3"/>
        <v>3954</v>
      </c>
      <c r="Q25" s="3">
        <v>13890</v>
      </c>
    </row>
    <row r="26" spans="1:17" s="4" customFormat="1" ht="45" customHeight="1" thickBot="1" x14ac:dyDescent="0.3">
      <c r="A26" s="34"/>
      <c r="B26" s="38" t="s">
        <v>60</v>
      </c>
      <c r="C26" s="38"/>
      <c r="D26" s="38"/>
      <c r="E26" s="38"/>
      <c r="F26" s="1">
        <v>1</v>
      </c>
      <c r="G26" s="1">
        <v>1</v>
      </c>
      <c r="H26" s="2">
        <v>5647</v>
      </c>
      <c r="I26" s="1">
        <v>1</v>
      </c>
      <c r="J26" s="1">
        <v>1</v>
      </c>
      <c r="K26" s="1">
        <v>1.25</v>
      </c>
      <c r="L26" s="1">
        <v>0</v>
      </c>
      <c r="M26" s="11">
        <f t="shared" si="2"/>
        <v>7058.75</v>
      </c>
      <c r="N26" s="13">
        <v>2764.69</v>
      </c>
      <c r="O26" s="13">
        <f t="shared" si="4"/>
        <v>282.35000000000002</v>
      </c>
      <c r="P26" s="13">
        <f t="shared" si="3"/>
        <v>4066.5599999999995</v>
      </c>
      <c r="Q26" s="3">
        <v>13890</v>
      </c>
    </row>
    <row r="27" spans="1:17" s="4" customFormat="1" ht="45" customHeight="1" thickBot="1" x14ac:dyDescent="0.3">
      <c r="A27" s="34"/>
      <c r="B27" s="60" t="s">
        <v>83</v>
      </c>
      <c r="C27" s="47"/>
      <c r="D27" s="47"/>
      <c r="E27" s="48"/>
      <c r="F27" s="1">
        <v>2</v>
      </c>
      <c r="G27" s="1">
        <v>2</v>
      </c>
      <c r="H27" s="12">
        <v>6808</v>
      </c>
      <c r="I27" s="11">
        <v>1</v>
      </c>
      <c r="J27" s="11">
        <v>1</v>
      </c>
      <c r="K27" s="11">
        <v>1.25</v>
      </c>
      <c r="L27" s="11">
        <v>0</v>
      </c>
      <c r="M27" s="11">
        <f t="shared" si="2"/>
        <v>8510</v>
      </c>
      <c r="N27" s="13">
        <v>5957</v>
      </c>
      <c r="O27" s="13">
        <f t="shared" si="4"/>
        <v>340.40000000000003</v>
      </c>
      <c r="P27" s="13">
        <f t="shared" si="3"/>
        <v>4803</v>
      </c>
      <c r="Q27" s="3">
        <v>27780</v>
      </c>
    </row>
    <row r="28" spans="1:17" s="4" customFormat="1" ht="45" customHeight="1" thickBot="1" x14ac:dyDescent="0.3">
      <c r="A28" s="34"/>
      <c r="B28" s="38" t="s">
        <v>41</v>
      </c>
      <c r="C28" s="38"/>
      <c r="D28" s="38"/>
      <c r="E28" s="38"/>
      <c r="F28" s="1">
        <v>1</v>
      </c>
      <c r="G28" s="1">
        <v>1</v>
      </c>
      <c r="H28" s="2">
        <v>5888</v>
      </c>
      <c r="I28" s="1">
        <v>1</v>
      </c>
      <c r="J28" s="1">
        <v>1</v>
      </c>
      <c r="K28" s="1">
        <v>1.25</v>
      </c>
      <c r="L28" s="1">
        <v>0</v>
      </c>
      <c r="M28" s="11">
        <f t="shared" si="2"/>
        <v>7360</v>
      </c>
      <c r="N28" s="13">
        <v>2840</v>
      </c>
      <c r="O28" s="13">
        <f t="shared" si="4"/>
        <v>294.40000000000003</v>
      </c>
      <c r="P28" s="13">
        <f t="shared" si="3"/>
        <v>3690</v>
      </c>
      <c r="Q28" s="3">
        <v>13890</v>
      </c>
    </row>
    <row r="29" spans="1:17" ht="45" customHeight="1" thickBot="1" x14ac:dyDescent="0.3">
      <c r="A29" s="34"/>
      <c r="B29" s="39" t="s">
        <v>42</v>
      </c>
      <c r="C29" s="39"/>
      <c r="D29" s="39"/>
      <c r="E29" s="39"/>
      <c r="F29" s="1">
        <v>1</v>
      </c>
      <c r="G29" s="1">
        <v>1</v>
      </c>
      <c r="H29" s="10">
        <v>5282</v>
      </c>
      <c r="I29" s="1">
        <v>1</v>
      </c>
      <c r="J29" s="1">
        <v>1</v>
      </c>
      <c r="K29" s="1">
        <v>1.25</v>
      </c>
      <c r="L29" s="1">
        <v>0</v>
      </c>
      <c r="M29" s="11">
        <f t="shared" si="2"/>
        <v>6602.5</v>
      </c>
      <c r="N29" s="13">
        <v>990.38</v>
      </c>
      <c r="O29" s="13">
        <f t="shared" si="4"/>
        <v>264.10000000000002</v>
      </c>
      <c r="P29" s="13">
        <f t="shared" si="3"/>
        <v>6297.1200000000008</v>
      </c>
      <c r="Q29" s="3">
        <v>13890</v>
      </c>
    </row>
    <row r="30" spans="1:17" s="4" customFormat="1" ht="45" customHeight="1" thickBot="1" x14ac:dyDescent="0.3">
      <c r="A30" s="34"/>
      <c r="B30" s="38" t="s">
        <v>64</v>
      </c>
      <c r="C30" s="38"/>
      <c r="D30" s="38"/>
      <c r="E30" s="38"/>
      <c r="F30" s="1">
        <v>0.25</v>
      </c>
      <c r="G30" s="1">
        <v>0.25</v>
      </c>
      <c r="H30" s="2">
        <v>5647</v>
      </c>
      <c r="I30" s="1">
        <v>1</v>
      </c>
      <c r="J30" s="1">
        <v>1</v>
      </c>
      <c r="K30" s="1">
        <v>1.25</v>
      </c>
      <c r="L30" s="1">
        <v>0</v>
      </c>
      <c r="M30" s="11">
        <f t="shared" si="2"/>
        <v>7058.75</v>
      </c>
      <c r="N30" s="13">
        <f>M30*15%+M30*0%</f>
        <v>1058.8125</v>
      </c>
      <c r="O30" s="13">
        <f t="shared" si="4"/>
        <v>282.35000000000002</v>
      </c>
      <c r="P30" s="13">
        <f t="shared" ref="P30:P41" si="5">Q30-N30-M30*G30</f>
        <v>649</v>
      </c>
      <c r="Q30" s="3">
        <v>3472.5</v>
      </c>
    </row>
    <row r="31" spans="1:17" s="4" customFormat="1" ht="45" customHeight="1" thickBot="1" x14ac:dyDescent="0.3">
      <c r="A31" s="34"/>
      <c r="B31" s="38" t="s">
        <v>66</v>
      </c>
      <c r="C31" s="38"/>
      <c r="D31" s="38"/>
      <c r="E31" s="38"/>
      <c r="F31" s="1">
        <v>0.25</v>
      </c>
      <c r="G31" s="1">
        <v>0.25</v>
      </c>
      <c r="H31" s="2">
        <v>5647</v>
      </c>
      <c r="I31" s="1">
        <v>1</v>
      </c>
      <c r="J31" s="1">
        <v>1</v>
      </c>
      <c r="K31" s="1">
        <v>1.25</v>
      </c>
      <c r="L31" s="1">
        <v>0</v>
      </c>
      <c r="M31" s="11">
        <f t="shared" si="2"/>
        <v>7058.75</v>
      </c>
      <c r="N31" s="13">
        <f t="shared" ref="N31:N39" si="6">M31*15%+M31*0%</f>
        <v>1058.8125</v>
      </c>
      <c r="O31" s="13">
        <f t="shared" si="4"/>
        <v>282.35000000000002</v>
      </c>
      <c r="P31" s="13">
        <f t="shared" si="5"/>
        <v>649</v>
      </c>
      <c r="Q31" s="3">
        <v>3472.5</v>
      </c>
    </row>
    <row r="32" spans="1:17" ht="45" customHeight="1" thickBot="1" x14ac:dyDescent="0.3">
      <c r="A32" s="34"/>
      <c r="B32" s="39" t="s">
        <v>59</v>
      </c>
      <c r="C32" s="39"/>
      <c r="D32" s="39"/>
      <c r="E32" s="39"/>
      <c r="F32" s="1">
        <v>1</v>
      </c>
      <c r="G32" s="1">
        <v>1</v>
      </c>
      <c r="H32" s="2">
        <v>5888</v>
      </c>
      <c r="I32" s="1">
        <v>1</v>
      </c>
      <c r="J32" s="1">
        <v>1</v>
      </c>
      <c r="K32" s="1">
        <v>1.25</v>
      </c>
      <c r="L32" s="1">
        <v>0</v>
      </c>
      <c r="M32" s="11">
        <f t="shared" si="2"/>
        <v>7360</v>
      </c>
      <c r="N32" s="13">
        <f>M32*15%+M32*20%+1000</f>
        <v>3576</v>
      </c>
      <c r="O32" s="13">
        <f t="shared" si="4"/>
        <v>294.40000000000003</v>
      </c>
      <c r="P32" s="13">
        <f t="shared" si="5"/>
        <v>1728.5</v>
      </c>
      <c r="Q32" s="3">
        <v>12664.5</v>
      </c>
    </row>
    <row r="33" spans="1:17" ht="45" customHeight="1" thickBot="1" x14ac:dyDescent="0.3">
      <c r="A33" s="34"/>
      <c r="B33" s="38" t="s">
        <v>65</v>
      </c>
      <c r="C33" s="38"/>
      <c r="D33" s="38"/>
      <c r="E33" s="38"/>
      <c r="F33" s="1">
        <v>0.25</v>
      </c>
      <c r="G33" s="1">
        <v>0.25</v>
      </c>
      <c r="H33" s="2">
        <v>5888</v>
      </c>
      <c r="I33" s="1">
        <v>1</v>
      </c>
      <c r="J33" s="1">
        <v>1</v>
      </c>
      <c r="K33" s="1">
        <v>1.25</v>
      </c>
      <c r="L33" s="1">
        <v>0</v>
      </c>
      <c r="M33" s="11">
        <f t="shared" si="2"/>
        <v>7360</v>
      </c>
      <c r="N33" s="13">
        <f t="shared" si="6"/>
        <v>1104</v>
      </c>
      <c r="O33" s="2"/>
      <c r="P33" s="13">
        <f t="shared" si="5"/>
        <v>528.5</v>
      </c>
      <c r="Q33" s="3">
        <v>3472.5</v>
      </c>
    </row>
    <row r="34" spans="1:17" s="4" customFormat="1" ht="45" customHeight="1" thickBot="1" x14ac:dyDescent="0.3">
      <c r="A34" s="34"/>
      <c r="B34" s="39" t="s">
        <v>87</v>
      </c>
      <c r="C34" s="39"/>
      <c r="D34" s="39"/>
      <c r="E34" s="39"/>
      <c r="F34" s="1">
        <v>0.75</v>
      </c>
      <c r="G34" s="1">
        <v>0.75</v>
      </c>
      <c r="H34" s="10">
        <v>7524</v>
      </c>
      <c r="I34" s="1">
        <v>1</v>
      </c>
      <c r="J34" s="1">
        <v>1</v>
      </c>
      <c r="K34" s="1">
        <v>1.25</v>
      </c>
      <c r="L34" s="1">
        <v>0</v>
      </c>
      <c r="M34" s="11">
        <f t="shared" si="2"/>
        <v>9405</v>
      </c>
      <c r="N34" s="13">
        <f t="shared" si="6"/>
        <v>1410.75</v>
      </c>
      <c r="O34" s="13">
        <f t="shared" ref="O34:O39" si="7">M34*4%</f>
        <v>376.2</v>
      </c>
      <c r="P34" s="13">
        <f t="shared" si="5"/>
        <v>1953</v>
      </c>
      <c r="Q34" s="3">
        <v>10417.5</v>
      </c>
    </row>
    <row r="35" spans="1:17" s="4" customFormat="1" ht="45" customHeight="1" thickBot="1" x14ac:dyDescent="0.3">
      <c r="A35" s="34"/>
      <c r="B35" s="38" t="s">
        <v>45</v>
      </c>
      <c r="C35" s="38"/>
      <c r="D35" s="38"/>
      <c r="E35" s="38"/>
      <c r="F35" s="1">
        <v>2</v>
      </c>
      <c r="G35" s="1">
        <v>2</v>
      </c>
      <c r="H35" s="2">
        <v>6503</v>
      </c>
      <c r="I35" s="1">
        <v>1</v>
      </c>
      <c r="J35" s="1">
        <v>1</v>
      </c>
      <c r="K35" s="1">
        <v>1.25</v>
      </c>
      <c r="L35" s="1">
        <v>0</v>
      </c>
      <c r="M35" s="11">
        <f t="shared" si="2"/>
        <v>8128.75</v>
      </c>
      <c r="N35" s="13">
        <f>M35*15%+M35*20%+1000</f>
        <v>3845.0625</v>
      </c>
      <c r="O35" s="13">
        <f t="shared" si="7"/>
        <v>325.15000000000003</v>
      </c>
      <c r="P35" s="13">
        <f t="shared" si="5"/>
        <v>5309.1375000000007</v>
      </c>
      <c r="Q35" s="3">
        <v>25411.7</v>
      </c>
    </row>
    <row r="36" spans="1:17" s="4" customFormat="1" ht="45" customHeight="1" thickBot="1" x14ac:dyDescent="0.3">
      <c r="A36" s="34"/>
      <c r="B36" s="38" t="s">
        <v>46</v>
      </c>
      <c r="C36" s="38"/>
      <c r="D36" s="38"/>
      <c r="E36" s="38"/>
      <c r="F36" s="1">
        <v>1</v>
      </c>
      <c r="G36" s="1">
        <v>1</v>
      </c>
      <c r="H36" s="2">
        <v>6503</v>
      </c>
      <c r="I36" s="1">
        <v>1</v>
      </c>
      <c r="J36" s="1">
        <v>1</v>
      </c>
      <c r="K36" s="1">
        <v>1.25</v>
      </c>
      <c r="L36" s="1">
        <v>0</v>
      </c>
      <c r="M36" s="11">
        <f t="shared" si="2"/>
        <v>8128.75</v>
      </c>
      <c r="N36" s="13">
        <f>M36*15%+M36*20%</f>
        <v>2845.0625</v>
      </c>
      <c r="O36" s="13">
        <f t="shared" si="7"/>
        <v>325.15000000000003</v>
      </c>
      <c r="P36" s="13">
        <f t="shared" si="5"/>
        <v>1731.9874999999993</v>
      </c>
      <c r="Q36" s="3">
        <v>12705.8</v>
      </c>
    </row>
    <row r="37" spans="1:17" s="4" customFormat="1" ht="45" customHeight="1" thickBot="1" x14ac:dyDescent="0.3">
      <c r="A37" s="34"/>
      <c r="B37" s="38" t="s">
        <v>47</v>
      </c>
      <c r="C37" s="38"/>
      <c r="D37" s="38"/>
      <c r="E37" s="38"/>
      <c r="F37" s="1">
        <v>0.5</v>
      </c>
      <c r="G37" s="1">
        <v>0.5</v>
      </c>
      <c r="H37" s="2">
        <v>5888</v>
      </c>
      <c r="I37" s="1">
        <v>1</v>
      </c>
      <c r="J37" s="1">
        <v>1</v>
      </c>
      <c r="K37" s="1">
        <v>1.25</v>
      </c>
      <c r="L37" s="1">
        <v>0</v>
      </c>
      <c r="M37" s="11">
        <f t="shared" si="2"/>
        <v>7360</v>
      </c>
      <c r="N37" s="13">
        <f t="shared" si="6"/>
        <v>1104</v>
      </c>
      <c r="O37" s="13">
        <f t="shared" si="7"/>
        <v>294.40000000000003</v>
      </c>
      <c r="P37" s="13">
        <f t="shared" si="5"/>
        <v>2161</v>
      </c>
      <c r="Q37" s="3">
        <v>6945</v>
      </c>
    </row>
    <row r="38" spans="1:17" s="4" customFormat="1" ht="45" customHeight="1" thickBot="1" x14ac:dyDescent="0.3">
      <c r="A38" s="34"/>
      <c r="B38" s="38" t="s">
        <v>48</v>
      </c>
      <c r="C38" s="38"/>
      <c r="D38" s="38"/>
      <c r="E38" s="38"/>
      <c r="F38" s="1">
        <v>1</v>
      </c>
      <c r="G38" s="1">
        <v>1</v>
      </c>
      <c r="H38" s="2">
        <v>5768</v>
      </c>
      <c r="I38" s="1">
        <v>1</v>
      </c>
      <c r="J38" s="1">
        <v>1</v>
      </c>
      <c r="K38" s="1">
        <v>1.25</v>
      </c>
      <c r="L38" s="1">
        <v>0</v>
      </c>
      <c r="M38" s="11">
        <f t="shared" si="2"/>
        <v>7210</v>
      </c>
      <c r="N38" s="13">
        <f t="shared" si="6"/>
        <v>1081.5</v>
      </c>
      <c r="O38" s="13">
        <f t="shared" si="7"/>
        <v>288.40000000000003</v>
      </c>
      <c r="P38" s="2"/>
      <c r="Q38" s="3">
        <v>32522</v>
      </c>
    </row>
    <row r="39" spans="1:17" ht="45" customHeight="1" thickBot="1" x14ac:dyDescent="0.3">
      <c r="A39" s="34"/>
      <c r="B39" s="38" t="s">
        <v>29</v>
      </c>
      <c r="C39" s="38"/>
      <c r="D39" s="38"/>
      <c r="E39" s="38"/>
      <c r="F39" s="1">
        <v>1</v>
      </c>
      <c r="G39" s="1">
        <v>1</v>
      </c>
      <c r="H39" s="2">
        <v>5647</v>
      </c>
      <c r="I39" s="1">
        <v>1</v>
      </c>
      <c r="J39" s="1">
        <v>1</v>
      </c>
      <c r="K39" s="1">
        <v>1.25</v>
      </c>
      <c r="L39" s="1">
        <v>0</v>
      </c>
      <c r="M39" s="11">
        <f t="shared" si="2"/>
        <v>7058.75</v>
      </c>
      <c r="N39" s="13">
        <f t="shared" si="6"/>
        <v>1058.8125</v>
      </c>
      <c r="O39" s="13">
        <f t="shared" si="7"/>
        <v>282.35000000000002</v>
      </c>
      <c r="P39" s="13">
        <f t="shared" si="5"/>
        <v>4546.9375</v>
      </c>
      <c r="Q39" s="3">
        <v>12664.5</v>
      </c>
    </row>
    <row r="40" spans="1:17" ht="45" customHeight="1" thickBot="1" x14ac:dyDescent="0.3">
      <c r="A40" s="34"/>
      <c r="B40" s="60" t="s">
        <v>90</v>
      </c>
      <c r="C40" s="47"/>
      <c r="D40" s="47"/>
      <c r="E40" s="48"/>
      <c r="F40" s="1">
        <v>0.25</v>
      </c>
      <c r="G40" s="1">
        <v>0.25</v>
      </c>
      <c r="H40" s="2">
        <v>6205</v>
      </c>
      <c r="I40" s="1">
        <v>1</v>
      </c>
      <c r="J40" s="1">
        <v>1</v>
      </c>
      <c r="K40" s="1">
        <v>1.25</v>
      </c>
      <c r="L40" s="1">
        <v>0</v>
      </c>
      <c r="M40" s="11">
        <f t="shared" si="2"/>
        <v>7756.25</v>
      </c>
      <c r="N40" s="13">
        <f>M40*15%*G40+M40*20%*G40</f>
        <v>678.671875</v>
      </c>
      <c r="O40" s="2"/>
      <c r="P40" s="13">
        <f t="shared" si="5"/>
        <v>854.765625</v>
      </c>
      <c r="Q40" s="3">
        <v>3472.5</v>
      </c>
    </row>
    <row r="41" spans="1:17" ht="45" customHeight="1" thickBot="1" x14ac:dyDescent="0.3">
      <c r="A41" s="35"/>
      <c r="B41" s="38" t="s">
        <v>49</v>
      </c>
      <c r="C41" s="38"/>
      <c r="D41" s="38"/>
      <c r="E41" s="38"/>
      <c r="F41" s="1">
        <v>0.75</v>
      </c>
      <c r="G41" s="1">
        <v>0.75</v>
      </c>
      <c r="H41" s="2">
        <v>5647</v>
      </c>
      <c r="I41" s="1">
        <v>1</v>
      </c>
      <c r="J41" s="1">
        <v>1</v>
      </c>
      <c r="K41" s="1">
        <v>1.25</v>
      </c>
      <c r="L41" s="1">
        <v>0</v>
      </c>
      <c r="M41" s="11">
        <f t="shared" si="2"/>
        <v>7058.75</v>
      </c>
      <c r="N41" s="13">
        <f>M41*15%+M41*0%</f>
        <v>1058.8125</v>
      </c>
      <c r="O41" s="13">
        <f>M41*4%</f>
        <v>282.35000000000002</v>
      </c>
      <c r="P41" s="13">
        <f t="shared" si="5"/>
        <v>4064.625</v>
      </c>
      <c r="Q41" s="3">
        <v>10417.5</v>
      </c>
    </row>
    <row r="42" spans="1:17" ht="24" customHeight="1" thickBot="1" x14ac:dyDescent="0.3">
      <c r="A42" s="40" t="s">
        <v>68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2"/>
    </row>
    <row r="43" spans="1:17" ht="45" customHeight="1" thickBot="1" x14ac:dyDescent="0.3">
      <c r="A43" s="58"/>
      <c r="B43" s="64" t="s">
        <v>24</v>
      </c>
      <c r="C43" s="65"/>
      <c r="D43" s="65"/>
      <c r="E43" s="50"/>
      <c r="F43" s="1">
        <v>5</v>
      </c>
      <c r="G43" s="1">
        <v>5</v>
      </c>
      <c r="H43" s="10">
        <v>5193</v>
      </c>
      <c r="I43" s="1">
        <v>1</v>
      </c>
      <c r="J43" s="1">
        <v>1</v>
      </c>
      <c r="K43" s="1">
        <v>1.25</v>
      </c>
      <c r="L43" s="1">
        <v>0</v>
      </c>
      <c r="M43" s="11">
        <f t="shared" si="2"/>
        <v>6491.25</v>
      </c>
      <c r="N43" s="13">
        <f t="shared" ref="N43:N69" si="8">M43*15%+M43*0%</f>
        <v>973.6875</v>
      </c>
      <c r="O43" s="13">
        <f t="shared" ref="O43:O48" si="9">M43*4%</f>
        <v>259.64999999999998</v>
      </c>
      <c r="P43" s="13">
        <f t="shared" ref="P43:P48" si="10">Q43-N43-M43*G43</f>
        <v>36020.0625</v>
      </c>
      <c r="Q43" s="3">
        <v>69450</v>
      </c>
    </row>
    <row r="44" spans="1:17" s="4" customFormat="1" ht="45" customHeight="1" thickBot="1" x14ac:dyDescent="0.3">
      <c r="A44" s="59"/>
      <c r="B44" s="60" t="s">
        <v>61</v>
      </c>
      <c r="C44" s="47"/>
      <c r="D44" s="47"/>
      <c r="E44" s="48"/>
      <c r="F44" s="1">
        <v>1</v>
      </c>
      <c r="G44" s="1">
        <v>1</v>
      </c>
      <c r="H44" s="2">
        <v>5193</v>
      </c>
      <c r="I44" s="1">
        <v>1</v>
      </c>
      <c r="J44" s="1">
        <v>1</v>
      </c>
      <c r="K44" s="1">
        <v>1.25</v>
      </c>
      <c r="L44" s="1">
        <v>0</v>
      </c>
      <c r="M44" s="11">
        <f t="shared" si="2"/>
        <v>6491.25</v>
      </c>
      <c r="N44" s="13">
        <f t="shared" si="8"/>
        <v>973.6875</v>
      </c>
      <c r="O44" s="13">
        <f t="shared" si="9"/>
        <v>259.64999999999998</v>
      </c>
      <c r="P44" s="13">
        <f t="shared" si="10"/>
        <v>6425.0625</v>
      </c>
      <c r="Q44" s="3">
        <v>13890</v>
      </c>
    </row>
    <row r="45" spans="1:17" s="4" customFormat="1" ht="45" customHeight="1" thickBot="1" x14ac:dyDescent="0.3">
      <c r="A45" s="59"/>
      <c r="B45" s="39" t="s">
        <v>44</v>
      </c>
      <c r="C45" s="39"/>
      <c r="D45" s="39"/>
      <c r="E45" s="39"/>
      <c r="F45" s="1">
        <v>1</v>
      </c>
      <c r="G45" s="1">
        <v>1</v>
      </c>
      <c r="H45" s="10">
        <v>6808</v>
      </c>
      <c r="I45" s="1">
        <v>1</v>
      </c>
      <c r="J45" s="1">
        <v>1</v>
      </c>
      <c r="K45" s="1">
        <v>1.25</v>
      </c>
      <c r="L45" s="1">
        <v>0</v>
      </c>
      <c r="M45" s="11">
        <f t="shared" si="2"/>
        <v>8510</v>
      </c>
      <c r="N45" s="13">
        <f t="shared" si="8"/>
        <v>1276.5</v>
      </c>
      <c r="O45" s="13">
        <f t="shared" si="9"/>
        <v>340.40000000000003</v>
      </c>
      <c r="P45" s="13">
        <f t="shared" si="10"/>
        <v>4103.5</v>
      </c>
      <c r="Q45" s="3">
        <v>13890</v>
      </c>
    </row>
    <row r="46" spans="1:17" ht="45" customHeight="1" thickBot="1" x14ac:dyDescent="0.3">
      <c r="A46" s="59"/>
      <c r="B46" s="60" t="s">
        <v>43</v>
      </c>
      <c r="C46" s="47"/>
      <c r="D46" s="47"/>
      <c r="E46" s="48"/>
      <c r="F46" s="1">
        <v>0.75</v>
      </c>
      <c r="G46" s="1">
        <v>0.75</v>
      </c>
      <c r="H46" s="2">
        <v>5888</v>
      </c>
      <c r="I46" s="1">
        <v>1</v>
      </c>
      <c r="J46" s="1">
        <v>1</v>
      </c>
      <c r="K46" s="1">
        <v>1.25</v>
      </c>
      <c r="L46" s="1">
        <v>0</v>
      </c>
      <c r="M46" s="11">
        <f t="shared" si="2"/>
        <v>7360</v>
      </c>
      <c r="N46" s="13">
        <f t="shared" si="8"/>
        <v>1104</v>
      </c>
      <c r="O46" s="13"/>
      <c r="P46" s="13">
        <f t="shared" si="10"/>
        <v>3793.5</v>
      </c>
      <c r="Q46" s="3">
        <v>10417.5</v>
      </c>
    </row>
    <row r="47" spans="1:17" ht="45" customHeight="1" thickBot="1" x14ac:dyDescent="0.3">
      <c r="A47" s="59"/>
      <c r="B47" s="49" t="s">
        <v>33</v>
      </c>
      <c r="C47" s="49"/>
      <c r="D47" s="49"/>
      <c r="E47" s="49"/>
      <c r="F47" s="1">
        <v>3</v>
      </c>
      <c r="G47" s="1">
        <v>3</v>
      </c>
      <c r="H47" s="10">
        <v>5215</v>
      </c>
      <c r="I47" s="1">
        <v>1</v>
      </c>
      <c r="J47" s="1">
        <v>1</v>
      </c>
      <c r="K47" s="1">
        <v>1.25</v>
      </c>
      <c r="L47" s="1">
        <v>0</v>
      </c>
      <c r="M47" s="11">
        <f t="shared" si="2"/>
        <v>6518.75</v>
      </c>
      <c r="N47" s="13">
        <f t="shared" si="8"/>
        <v>977.8125</v>
      </c>
      <c r="O47" s="13"/>
      <c r="P47" s="13">
        <f t="shared" si="10"/>
        <v>21135.9375</v>
      </c>
      <c r="Q47" s="3">
        <v>41670</v>
      </c>
    </row>
    <row r="48" spans="1:17" s="14" customFormat="1" ht="45" customHeight="1" thickBot="1" x14ac:dyDescent="0.3">
      <c r="A48" s="59"/>
      <c r="B48" s="49" t="s">
        <v>84</v>
      </c>
      <c r="C48" s="49"/>
      <c r="D48" s="49"/>
      <c r="E48" s="49"/>
      <c r="F48" s="1">
        <v>3</v>
      </c>
      <c r="G48" s="1">
        <v>3</v>
      </c>
      <c r="H48" s="10">
        <v>7134</v>
      </c>
      <c r="I48" s="1">
        <v>1</v>
      </c>
      <c r="J48" s="1">
        <v>1</v>
      </c>
      <c r="K48" s="1">
        <v>1.25</v>
      </c>
      <c r="L48" s="1">
        <v>0</v>
      </c>
      <c r="M48" s="2">
        <f>H48*25%+H48</f>
        <v>8917.5</v>
      </c>
      <c r="N48" s="13">
        <f t="shared" si="8"/>
        <v>1337.625</v>
      </c>
      <c r="O48" s="13">
        <f t="shared" si="9"/>
        <v>356.7</v>
      </c>
      <c r="P48" s="13">
        <f t="shared" si="10"/>
        <v>13579.875</v>
      </c>
      <c r="Q48" s="3">
        <v>41670</v>
      </c>
    </row>
    <row r="49" spans="1:17" ht="25.5" customHeight="1" thickBot="1" x14ac:dyDescent="0.3">
      <c r="A49" s="55" t="s">
        <v>70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7"/>
    </row>
    <row r="50" spans="1:17" s="4" customFormat="1" ht="45" customHeight="1" thickBot="1" x14ac:dyDescent="0.3">
      <c r="A50" s="15"/>
      <c r="B50" s="63" t="s">
        <v>25</v>
      </c>
      <c r="C50" s="53"/>
      <c r="D50" s="53"/>
      <c r="E50" s="53"/>
      <c r="F50" s="1">
        <v>0.5</v>
      </c>
      <c r="G50" s="1">
        <v>0.5</v>
      </c>
      <c r="H50" s="10">
        <v>6872</v>
      </c>
      <c r="I50" s="1">
        <v>1</v>
      </c>
      <c r="J50" s="1">
        <v>1</v>
      </c>
      <c r="K50" s="1">
        <v>1.25</v>
      </c>
      <c r="L50" s="1">
        <v>0</v>
      </c>
      <c r="M50" s="2">
        <f t="shared" ref="M50:M54" si="11">H50*25%+H50</f>
        <v>8590</v>
      </c>
      <c r="N50" s="13">
        <f t="shared" si="8"/>
        <v>1288.5</v>
      </c>
      <c r="O50" s="13">
        <f t="shared" ref="O50:O64" si="12">M50*4%</f>
        <v>343.6</v>
      </c>
      <c r="P50" s="16"/>
      <c r="Q50" s="3">
        <v>65044</v>
      </c>
    </row>
    <row r="51" spans="1:17" s="4" customFormat="1" ht="45" customHeight="1" thickBot="1" x14ac:dyDescent="0.3">
      <c r="A51" s="17"/>
      <c r="B51" s="48" t="s">
        <v>56</v>
      </c>
      <c r="C51" s="38"/>
      <c r="D51" s="38"/>
      <c r="E51" s="38"/>
      <c r="F51" s="1">
        <v>13</v>
      </c>
      <c r="G51" s="1">
        <v>13</v>
      </c>
      <c r="H51" s="2">
        <v>6264</v>
      </c>
      <c r="I51" s="1">
        <v>1</v>
      </c>
      <c r="J51" s="1">
        <v>1</v>
      </c>
      <c r="K51" s="1">
        <v>1.25</v>
      </c>
      <c r="L51" s="1">
        <v>0</v>
      </c>
      <c r="M51" s="2">
        <f>H51*25%+H51</f>
        <v>7830</v>
      </c>
      <c r="N51" s="13">
        <f t="shared" si="8"/>
        <v>1174.5</v>
      </c>
      <c r="O51" s="13">
        <f t="shared" si="12"/>
        <v>313.2</v>
      </c>
      <c r="P51" s="2"/>
      <c r="Q51" s="3">
        <v>422786</v>
      </c>
    </row>
    <row r="52" spans="1:17" s="4" customFormat="1" ht="45" customHeight="1" thickBot="1" x14ac:dyDescent="0.3">
      <c r="A52" s="17"/>
      <c r="B52" s="48" t="s">
        <v>85</v>
      </c>
      <c r="C52" s="38"/>
      <c r="D52" s="38"/>
      <c r="E52" s="38"/>
      <c r="F52" s="1">
        <v>1</v>
      </c>
      <c r="G52" s="1">
        <v>1</v>
      </c>
      <c r="H52" s="2">
        <v>6558</v>
      </c>
      <c r="I52" s="1">
        <v>1</v>
      </c>
      <c r="J52" s="1">
        <v>1</v>
      </c>
      <c r="K52" s="1">
        <v>1.25</v>
      </c>
      <c r="L52" s="1">
        <v>0</v>
      </c>
      <c r="M52" s="2">
        <f t="shared" si="11"/>
        <v>8197.5</v>
      </c>
      <c r="N52" s="13">
        <f t="shared" si="8"/>
        <v>1229.625</v>
      </c>
      <c r="O52" s="13">
        <f t="shared" si="12"/>
        <v>327.90000000000003</v>
      </c>
      <c r="P52" s="2"/>
      <c r="Q52" s="3">
        <v>32522</v>
      </c>
    </row>
    <row r="53" spans="1:17" ht="45" customHeight="1" thickBot="1" x14ac:dyDescent="0.3">
      <c r="A53" s="17"/>
      <c r="B53" s="48" t="s">
        <v>55</v>
      </c>
      <c r="C53" s="38"/>
      <c r="D53" s="38"/>
      <c r="E53" s="38"/>
      <c r="F53" s="1">
        <v>0.25</v>
      </c>
      <c r="G53" s="1">
        <v>0.25</v>
      </c>
      <c r="H53" s="2">
        <v>6558</v>
      </c>
      <c r="I53" s="1">
        <v>1</v>
      </c>
      <c r="J53" s="1">
        <v>1</v>
      </c>
      <c r="K53" s="1">
        <v>1.25</v>
      </c>
      <c r="L53" s="1">
        <v>0</v>
      </c>
      <c r="M53" s="2">
        <f t="shared" si="11"/>
        <v>8197.5</v>
      </c>
      <c r="N53" s="13">
        <f t="shared" si="8"/>
        <v>1229.625</v>
      </c>
      <c r="O53" s="13">
        <f t="shared" si="12"/>
        <v>327.90000000000003</v>
      </c>
      <c r="P53" s="2"/>
      <c r="Q53" s="3">
        <v>8130.5</v>
      </c>
    </row>
    <row r="54" spans="1:17" s="4" customFormat="1" ht="45" customHeight="1" thickBot="1" x14ac:dyDescent="0.3">
      <c r="A54" s="17"/>
      <c r="B54" s="48" t="s">
        <v>26</v>
      </c>
      <c r="C54" s="38"/>
      <c r="D54" s="38"/>
      <c r="E54" s="38"/>
      <c r="F54" s="1">
        <v>1</v>
      </c>
      <c r="G54" s="1">
        <v>1</v>
      </c>
      <c r="H54" s="2">
        <v>6558</v>
      </c>
      <c r="I54" s="1">
        <v>1</v>
      </c>
      <c r="J54" s="1">
        <v>1</v>
      </c>
      <c r="K54" s="1">
        <v>1.25</v>
      </c>
      <c r="L54" s="1">
        <v>0</v>
      </c>
      <c r="M54" s="2">
        <f t="shared" si="11"/>
        <v>8197.5</v>
      </c>
      <c r="N54" s="13">
        <f t="shared" si="8"/>
        <v>1229.625</v>
      </c>
      <c r="O54" s="13">
        <f t="shared" si="12"/>
        <v>327.90000000000003</v>
      </c>
      <c r="P54" s="2"/>
      <c r="Q54" s="3">
        <v>32522</v>
      </c>
    </row>
    <row r="55" spans="1:17" s="4" customFormat="1" ht="45" customHeight="1" thickBot="1" x14ac:dyDescent="0.3">
      <c r="A55" s="17"/>
      <c r="B55" s="48" t="s">
        <v>27</v>
      </c>
      <c r="C55" s="38"/>
      <c r="D55" s="38"/>
      <c r="E55" s="38"/>
      <c r="F55" s="1">
        <v>0.25</v>
      </c>
      <c r="G55" s="1">
        <v>0.25</v>
      </c>
      <c r="H55" s="2">
        <v>6483</v>
      </c>
      <c r="I55" s="1">
        <v>1</v>
      </c>
      <c r="J55" s="1">
        <v>1</v>
      </c>
      <c r="K55" s="1">
        <v>1.25</v>
      </c>
      <c r="L55" s="1">
        <v>0</v>
      </c>
      <c r="M55" s="2">
        <f>H55*25%+H55</f>
        <v>8103.75</v>
      </c>
      <c r="N55" s="13">
        <f t="shared" si="8"/>
        <v>1215.5625</v>
      </c>
      <c r="O55" s="13">
        <f t="shared" si="12"/>
        <v>324.15000000000003</v>
      </c>
      <c r="P55" s="2"/>
      <c r="Q55" s="3">
        <v>8130.5</v>
      </c>
    </row>
    <row r="56" spans="1:17" ht="45" customHeight="1" thickBot="1" x14ac:dyDescent="0.3">
      <c r="A56" s="17"/>
      <c r="B56" s="48" t="s">
        <v>81</v>
      </c>
      <c r="C56" s="38"/>
      <c r="D56" s="38"/>
      <c r="E56" s="38"/>
      <c r="F56" s="1">
        <v>0.25</v>
      </c>
      <c r="G56" s="1">
        <v>0.25</v>
      </c>
      <c r="H56" s="2">
        <v>6558</v>
      </c>
      <c r="I56" s="1">
        <v>1</v>
      </c>
      <c r="J56" s="1">
        <v>1</v>
      </c>
      <c r="K56" s="1">
        <v>1.25</v>
      </c>
      <c r="L56" s="1">
        <v>0</v>
      </c>
      <c r="M56" s="2">
        <f>H56*25%+H56</f>
        <v>8197.5</v>
      </c>
      <c r="N56" s="13">
        <f t="shared" si="8"/>
        <v>1229.625</v>
      </c>
      <c r="O56" s="13">
        <f t="shared" si="12"/>
        <v>327.90000000000003</v>
      </c>
      <c r="P56" s="2"/>
      <c r="Q56" s="3">
        <v>8130.5</v>
      </c>
    </row>
    <row r="57" spans="1:17" s="4" customFormat="1" ht="27" customHeight="1" thickBot="1" x14ac:dyDescent="0.3">
      <c r="A57" s="17"/>
      <c r="B57" s="48" t="s">
        <v>28</v>
      </c>
      <c r="C57" s="38"/>
      <c r="D57" s="38"/>
      <c r="E57" s="38"/>
      <c r="F57" s="1">
        <v>1</v>
      </c>
      <c r="G57" s="1">
        <v>1</v>
      </c>
      <c r="H57" s="2">
        <v>5673</v>
      </c>
      <c r="I57" s="1">
        <v>1</v>
      </c>
      <c r="J57" s="1">
        <v>1</v>
      </c>
      <c r="K57" s="1">
        <v>1.25</v>
      </c>
      <c r="L57" s="1">
        <v>0</v>
      </c>
      <c r="M57" s="2">
        <f>H57*25%+H57</f>
        <v>7091.25</v>
      </c>
      <c r="N57" s="13">
        <f t="shared" si="8"/>
        <v>1063.6875</v>
      </c>
      <c r="O57" s="13">
        <f t="shared" si="12"/>
        <v>283.65000000000003</v>
      </c>
      <c r="P57" s="2"/>
      <c r="Q57" s="3">
        <v>32522</v>
      </c>
    </row>
    <row r="58" spans="1:17" s="4" customFormat="1" ht="30.75" customHeight="1" thickBot="1" x14ac:dyDescent="0.3">
      <c r="A58" s="17"/>
      <c r="B58" s="50" t="s">
        <v>30</v>
      </c>
      <c r="C58" s="39"/>
      <c r="D58" s="39"/>
      <c r="E58" s="39"/>
      <c r="F58" s="1">
        <v>5</v>
      </c>
      <c r="G58" s="1">
        <v>5</v>
      </c>
      <c r="H58" s="10">
        <v>5087</v>
      </c>
      <c r="I58" s="1">
        <v>1</v>
      </c>
      <c r="J58" s="1">
        <v>1</v>
      </c>
      <c r="K58" s="1">
        <v>1.25</v>
      </c>
      <c r="L58" s="1">
        <v>0</v>
      </c>
      <c r="M58" s="2">
        <f>H58*25%+H58</f>
        <v>6358.75</v>
      </c>
      <c r="N58" s="13">
        <f t="shared" si="8"/>
        <v>953.8125</v>
      </c>
      <c r="O58" s="13">
        <f t="shared" si="12"/>
        <v>254.35</v>
      </c>
      <c r="P58" s="2"/>
      <c r="Q58" s="3">
        <v>162610</v>
      </c>
    </row>
    <row r="59" spans="1:17" s="4" customFormat="1" ht="24" customHeight="1" thickBot="1" x14ac:dyDescent="0.3">
      <c r="A59" s="17"/>
      <c r="B59" s="48" t="s">
        <v>31</v>
      </c>
      <c r="C59" s="38"/>
      <c r="D59" s="38"/>
      <c r="E59" s="38"/>
      <c r="F59" s="1">
        <v>1</v>
      </c>
      <c r="G59" s="1">
        <v>1</v>
      </c>
      <c r="H59" s="2">
        <v>5087</v>
      </c>
      <c r="I59" s="1">
        <v>1</v>
      </c>
      <c r="J59" s="1">
        <v>1</v>
      </c>
      <c r="K59" s="1">
        <v>1.25</v>
      </c>
      <c r="L59" s="1">
        <v>0</v>
      </c>
      <c r="M59" s="2">
        <f t="shared" ref="M59:M60" si="13">H59*25%+H59</f>
        <v>6358.75</v>
      </c>
      <c r="N59" s="13">
        <f t="shared" si="8"/>
        <v>953.8125</v>
      </c>
      <c r="O59" s="13">
        <f t="shared" si="12"/>
        <v>254.35</v>
      </c>
      <c r="P59" s="2"/>
      <c r="Q59" s="3">
        <v>32522</v>
      </c>
    </row>
    <row r="60" spans="1:17" ht="33" customHeight="1" thickBot="1" x14ac:dyDescent="0.3">
      <c r="A60" s="17"/>
      <c r="B60" s="48" t="s">
        <v>32</v>
      </c>
      <c r="C60" s="38"/>
      <c r="D60" s="38"/>
      <c r="E60" s="38"/>
      <c r="F60" s="1">
        <v>21</v>
      </c>
      <c r="G60" s="1">
        <v>21</v>
      </c>
      <c r="H60" s="2">
        <v>5023</v>
      </c>
      <c r="I60" s="1">
        <v>1</v>
      </c>
      <c r="J60" s="1">
        <v>1</v>
      </c>
      <c r="K60" s="1">
        <v>1.25</v>
      </c>
      <c r="L60" s="1">
        <v>0</v>
      </c>
      <c r="M60" s="2">
        <f t="shared" si="13"/>
        <v>6278.75</v>
      </c>
      <c r="N60" s="13">
        <f t="shared" si="8"/>
        <v>941.8125</v>
      </c>
      <c r="O60" s="13">
        <f t="shared" si="12"/>
        <v>251.15</v>
      </c>
      <c r="P60" s="2"/>
      <c r="Q60" s="3">
        <v>682962</v>
      </c>
    </row>
    <row r="61" spans="1:17" ht="30" customHeight="1" thickBot="1" x14ac:dyDescent="0.3">
      <c r="A61" s="17"/>
      <c r="B61" s="47" t="s">
        <v>79</v>
      </c>
      <c r="C61" s="47"/>
      <c r="D61" s="47"/>
      <c r="E61" s="48"/>
      <c r="F61" s="1">
        <v>1</v>
      </c>
      <c r="G61" s="1">
        <v>1</v>
      </c>
      <c r="H61" s="2">
        <v>7248</v>
      </c>
      <c r="I61" s="1">
        <v>1</v>
      </c>
      <c r="J61" s="1">
        <v>1</v>
      </c>
      <c r="K61" s="1">
        <v>1.25</v>
      </c>
      <c r="L61" s="1">
        <v>0</v>
      </c>
      <c r="M61" s="2">
        <f>H61*25%+H61</f>
        <v>9060</v>
      </c>
      <c r="N61" s="13">
        <f t="shared" si="8"/>
        <v>1359</v>
      </c>
      <c r="O61" s="13">
        <f t="shared" si="12"/>
        <v>362.40000000000003</v>
      </c>
      <c r="P61" s="2"/>
      <c r="Q61" s="3">
        <v>65044</v>
      </c>
    </row>
    <row r="62" spans="1:17" s="4" customFormat="1" ht="24" customHeight="1" thickBot="1" x14ac:dyDescent="0.3">
      <c r="A62" s="17"/>
      <c r="B62" s="50" t="s">
        <v>93</v>
      </c>
      <c r="C62" s="39"/>
      <c r="D62" s="39"/>
      <c r="E62" s="39"/>
      <c r="F62" s="1">
        <v>0.25</v>
      </c>
      <c r="G62" s="1">
        <v>0.25</v>
      </c>
      <c r="H62" s="10">
        <v>8442</v>
      </c>
      <c r="I62" s="1">
        <v>1</v>
      </c>
      <c r="J62" s="1">
        <v>1</v>
      </c>
      <c r="K62" s="1">
        <v>1.25</v>
      </c>
      <c r="L62" s="1">
        <v>0</v>
      </c>
      <c r="M62" s="2">
        <f t="shared" ref="M62:M64" si="14">H62*25%+H62</f>
        <v>10552.5</v>
      </c>
      <c r="N62" s="13">
        <f t="shared" si="8"/>
        <v>1582.875</v>
      </c>
      <c r="O62" s="13">
        <f t="shared" si="12"/>
        <v>422.1</v>
      </c>
      <c r="P62" s="2"/>
      <c r="Q62" s="3">
        <v>16261</v>
      </c>
    </row>
    <row r="63" spans="1:17" s="4" customFormat="1" ht="23.25" customHeight="1" thickBot="1" x14ac:dyDescent="0.3">
      <c r="A63" s="17"/>
      <c r="B63" s="48" t="s">
        <v>50</v>
      </c>
      <c r="C63" s="38"/>
      <c r="D63" s="38"/>
      <c r="E63" s="38"/>
      <c r="F63" s="1">
        <v>0.75</v>
      </c>
      <c r="G63" s="1">
        <v>0.75</v>
      </c>
      <c r="H63" s="2">
        <v>7248</v>
      </c>
      <c r="I63" s="1">
        <v>1</v>
      </c>
      <c r="J63" s="1">
        <v>1</v>
      </c>
      <c r="K63" s="1">
        <v>1.25</v>
      </c>
      <c r="L63" s="1">
        <v>0</v>
      </c>
      <c r="M63" s="2">
        <f t="shared" si="14"/>
        <v>9060</v>
      </c>
      <c r="N63" s="13">
        <f t="shared" si="8"/>
        <v>1359</v>
      </c>
      <c r="O63" s="13">
        <f t="shared" si="12"/>
        <v>362.40000000000003</v>
      </c>
      <c r="P63" s="2"/>
      <c r="Q63" s="3">
        <v>48783</v>
      </c>
    </row>
    <row r="64" spans="1:17" ht="24" customHeight="1" thickBot="1" x14ac:dyDescent="0.3">
      <c r="A64" s="18"/>
      <c r="B64" s="51" t="s">
        <v>80</v>
      </c>
      <c r="C64" s="52"/>
      <c r="D64" s="52"/>
      <c r="E64" s="52"/>
      <c r="F64" s="19">
        <v>0.25</v>
      </c>
      <c r="G64" s="19">
        <v>0.25</v>
      </c>
      <c r="H64" s="20">
        <v>7248</v>
      </c>
      <c r="I64" s="19">
        <v>1</v>
      </c>
      <c r="J64" s="19">
        <v>1</v>
      </c>
      <c r="K64" s="19">
        <v>1.25</v>
      </c>
      <c r="L64" s="19">
        <v>0</v>
      </c>
      <c r="M64" s="2">
        <f t="shared" si="14"/>
        <v>9060</v>
      </c>
      <c r="N64" s="13">
        <f t="shared" si="8"/>
        <v>1359</v>
      </c>
      <c r="O64" s="13">
        <f t="shared" si="12"/>
        <v>362.40000000000003</v>
      </c>
      <c r="P64" s="20"/>
      <c r="Q64" s="21">
        <v>16261</v>
      </c>
    </row>
    <row r="65" spans="1:17" s="4" customFormat="1" ht="23.25" customHeight="1" thickBot="1" x14ac:dyDescent="0.3">
      <c r="A65" s="55" t="s">
        <v>69</v>
      </c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7"/>
    </row>
    <row r="66" spans="1:17" s="4" customFormat="1" ht="15" customHeight="1" thickBot="1" x14ac:dyDescent="0.3">
      <c r="A66" s="22"/>
      <c r="B66" s="53" t="s">
        <v>36</v>
      </c>
      <c r="C66" s="53"/>
      <c r="D66" s="53"/>
      <c r="E66" s="53"/>
      <c r="F66" s="23">
        <v>0.5</v>
      </c>
      <c r="G66" s="23">
        <v>0.5</v>
      </c>
      <c r="H66" s="24">
        <v>6503</v>
      </c>
      <c r="I66" s="23">
        <v>1</v>
      </c>
      <c r="J66" s="23">
        <v>1</v>
      </c>
      <c r="K66" s="23">
        <v>1.25</v>
      </c>
      <c r="L66" s="23">
        <v>0</v>
      </c>
      <c r="M66" s="11">
        <f t="shared" ref="M66:M69" si="15">H66+H66*25%</f>
        <v>8128.75</v>
      </c>
      <c r="N66" s="13">
        <f t="shared" si="8"/>
        <v>1219.3125</v>
      </c>
      <c r="O66" s="13">
        <f t="shared" ref="O66:O69" si="16">M66*4%</f>
        <v>325.15000000000003</v>
      </c>
      <c r="P66" s="13">
        <f t="shared" ref="P66:P69" si="17">Q66-N66-M66*G66</f>
        <v>1661.3125</v>
      </c>
      <c r="Q66" s="25">
        <v>6945</v>
      </c>
    </row>
    <row r="67" spans="1:17" ht="34.5" customHeight="1" thickBot="1" x14ac:dyDescent="0.3">
      <c r="A67" s="26"/>
      <c r="B67" s="38" t="s">
        <v>54</v>
      </c>
      <c r="C67" s="38"/>
      <c r="D67" s="38"/>
      <c r="E67" s="38"/>
      <c r="F67" s="1">
        <v>3</v>
      </c>
      <c r="G67" s="1">
        <v>3</v>
      </c>
      <c r="H67" s="2">
        <v>5647</v>
      </c>
      <c r="I67" s="1">
        <v>1</v>
      </c>
      <c r="J67" s="1">
        <v>1</v>
      </c>
      <c r="K67" s="1">
        <v>1.25</v>
      </c>
      <c r="L67" s="1">
        <v>0</v>
      </c>
      <c r="M67" s="11">
        <f t="shared" si="15"/>
        <v>7058.75</v>
      </c>
      <c r="N67" s="13">
        <f t="shared" si="8"/>
        <v>1058.8125</v>
      </c>
      <c r="O67" s="13">
        <f t="shared" si="16"/>
        <v>282.35000000000002</v>
      </c>
      <c r="P67" s="13">
        <f t="shared" si="17"/>
        <v>19434.9375</v>
      </c>
      <c r="Q67" s="3">
        <v>41670</v>
      </c>
    </row>
    <row r="68" spans="1:17" s="9" customFormat="1" ht="33" customHeight="1" thickBot="1" x14ac:dyDescent="0.3">
      <c r="A68" s="26"/>
      <c r="B68" s="38" t="s">
        <v>72</v>
      </c>
      <c r="C68" s="38"/>
      <c r="D68" s="38"/>
      <c r="E68" s="38"/>
      <c r="F68" s="1">
        <v>4</v>
      </c>
      <c r="G68" s="1">
        <v>4</v>
      </c>
      <c r="H68" s="2">
        <v>5193</v>
      </c>
      <c r="I68" s="1">
        <v>1</v>
      </c>
      <c r="J68" s="1">
        <v>1</v>
      </c>
      <c r="K68" s="1">
        <v>1.25</v>
      </c>
      <c r="L68" s="1">
        <v>0</v>
      </c>
      <c r="M68" s="11">
        <f t="shared" si="15"/>
        <v>6491.25</v>
      </c>
      <c r="N68" s="13">
        <f t="shared" si="8"/>
        <v>973.6875</v>
      </c>
      <c r="O68" s="13">
        <f t="shared" si="16"/>
        <v>259.64999999999998</v>
      </c>
      <c r="P68" s="13">
        <f t="shared" si="17"/>
        <v>28621.3125</v>
      </c>
      <c r="Q68" s="3">
        <v>55560</v>
      </c>
    </row>
    <row r="69" spans="1:17" ht="26.25" customHeight="1" thickBot="1" x14ac:dyDescent="0.3">
      <c r="A69" s="27"/>
      <c r="B69" s="52" t="s">
        <v>73</v>
      </c>
      <c r="C69" s="52"/>
      <c r="D69" s="52"/>
      <c r="E69" s="52"/>
      <c r="F69" s="19">
        <v>2</v>
      </c>
      <c r="G69" s="19">
        <v>2</v>
      </c>
      <c r="H69" s="20">
        <v>5193</v>
      </c>
      <c r="I69" s="19">
        <v>1</v>
      </c>
      <c r="J69" s="19">
        <v>1</v>
      </c>
      <c r="K69" s="19">
        <v>1.25</v>
      </c>
      <c r="L69" s="19">
        <v>0</v>
      </c>
      <c r="M69" s="11">
        <f t="shared" si="15"/>
        <v>6491.25</v>
      </c>
      <c r="N69" s="13">
        <f t="shared" si="8"/>
        <v>973.6875</v>
      </c>
      <c r="O69" s="13">
        <f t="shared" si="16"/>
        <v>259.64999999999998</v>
      </c>
      <c r="P69" s="13">
        <f t="shared" si="17"/>
        <v>13823.8125</v>
      </c>
      <c r="Q69" s="21">
        <v>27780</v>
      </c>
    </row>
    <row r="70" spans="1:17" ht="35.25" customHeight="1" thickBot="1" x14ac:dyDescent="0.3">
      <c r="A70" s="55" t="s">
        <v>82</v>
      </c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7"/>
    </row>
    <row r="71" spans="1:17" ht="15.75" hidden="1" customHeight="1" thickBot="1" x14ac:dyDescent="0.3">
      <c r="A71" s="43"/>
      <c r="B71" s="62" t="s">
        <v>37</v>
      </c>
      <c r="C71" s="62"/>
      <c r="D71" s="62"/>
      <c r="E71" s="63"/>
      <c r="F71" s="23">
        <v>0.5</v>
      </c>
      <c r="G71" s="23">
        <v>0.5</v>
      </c>
      <c r="H71" s="24">
        <v>6277</v>
      </c>
      <c r="I71" s="23">
        <v>1</v>
      </c>
      <c r="J71" s="23">
        <v>1</v>
      </c>
      <c r="K71" s="23">
        <v>1.25</v>
      </c>
      <c r="L71" s="23">
        <v>0</v>
      </c>
      <c r="M71" s="11">
        <f t="shared" ref="M71:M75" si="18">H71+H71*25%</f>
        <v>7846.25</v>
      </c>
      <c r="N71" s="2">
        <f t="shared" ref="N71" si="19">Q71-O71-M71*G71</f>
        <v>2273.5450000000001</v>
      </c>
      <c r="O71" s="16">
        <v>156.25</v>
      </c>
      <c r="P71" s="16">
        <v>1672.63</v>
      </c>
      <c r="Q71" s="25">
        <v>6352.92</v>
      </c>
    </row>
    <row r="72" spans="1:17" ht="29.25" customHeight="1" thickBot="1" x14ac:dyDescent="0.3">
      <c r="A72" s="44"/>
      <c r="B72" s="47" t="s">
        <v>37</v>
      </c>
      <c r="C72" s="47"/>
      <c r="D72" s="47"/>
      <c r="E72" s="48"/>
      <c r="F72" s="1">
        <v>0.5</v>
      </c>
      <c r="G72" s="1">
        <v>0.5</v>
      </c>
      <c r="H72" s="2">
        <v>6503</v>
      </c>
      <c r="I72" s="1">
        <v>1</v>
      </c>
      <c r="J72" s="1">
        <v>1</v>
      </c>
      <c r="K72" s="1">
        <v>1.25</v>
      </c>
      <c r="L72" s="1">
        <v>0</v>
      </c>
      <c r="M72" s="11">
        <f t="shared" si="18"/>
        <v>8128.75</v>
      </c>
      <c r="N72" s="13">
        <f t="shared" ref="N72:N75" si="20">M72*15%+M72*0%</f>
        <v>1219.3125</v>
      </c>
      <c r="O72" s="13">
        <f t="shared" ref="O72:O75" si="21">M72*4%</f>
        <v>325.15000000000003</v>
      </c>
      <c r="P72" s="13">
        <f t="shared" ref="P72:P75" si="22">Q72-N72-M72*G72</f>
        <v>1661.3125</v>
      </c>
      <c r="Q72" s="25">
        <v>6945</v>
      </c>
    </row>
    <row r="73" spans="1:17" ht="25.5" customHeight="1" thickBot="1" x14ac:dyDescent="0.3">
      <c r="A73" s="44"/>
      <c r="B73" s="46" t="s">
        <v>38</v>
      </c>
      <c r="C73" s="47"/>
      <c r="D73" s="47"/>
      <c r="E73" s="48"/>
      <c r="F73" s="1">
        <v>0.5</v>
      </c>
      <c r="G73" s="1">
        <v>0.5</v>
      </c>
      <c r="H73" s="2">
        <v>5282</v>
      </c>
      <c r="I73" s="1">
        <v>1</v>
      </c>
      <c r="J73" s="1">
        <v>1</v>
      </c>
      <c r="K73" s="1">
        <v>1.25</v>
      </c>
      <c r="L73" s="1">
        <v>0</v>
      </c>
      <c r="M73" s="11">
        <f t="shared" si="18"/>
        <v>6602.5</v>
      </c>
      <c r="N73" s="13">
        <f t="shared" si="20"/>
        <v>990.375</v>
      </c>
      <c r="O73" s="13">
        <f t="shared" si="21"/>
        <v>264.10000000000002</v>
      </c>
      <c r="P73" s="13">
        <f t="shared" si="22"/>
        <v>2653.375</v>
      </c>
      <c r="Q73" s="25">
        <v>6945</v>
      </c>
    </row>
    <row r="74" spans="1:17" ht="12.75" customHeight="1" thickBot="1" x14ac:dyDescent="0.3">
      <c r="A74" s="44"/>
      <c r="B74" s="47" t="s">
        <v>39</v>
      </c>
      <c r="C74" s="47"/>
      <c r="D74" s="47"/>
      <c r="E74" s="48"/>
      <c r="F74" s="1">
        <v>1.5</v>
      </c>
      <c r="G74" s="1">
        <v>1.5</v>
      </c>
      <c r="H74" s="2">
        <v>5193</v>
      </c>
      <c r="I74" s="1">
        <v>1</v>
      </c>
      <c r="J74" s="1">
        <v>1</v>
      </c>
      <c r="K74" s="1">
        <v>1.25</v>
      </c>
      <c r="L74" s="1">
        <v>0</v>
      </c>
      <c r="M74" s="11">
        <f t="shared" si="18"/>
        <v>6491.25</v>
      </c>
      <c r="N74" s="13">
        <f t="shared" si="20"/>
        <v>973.6875</v>
      </c>
      <c r="O74" s="13">
        <f t="shared" si="21"/>
        <v>259.64999999999998</v>
      </c>
      <c r="P74" s="13">
        <f t="shared" si="22"/>
        <v>10124.4375</v>
      </c>
      <c r="Q74" s="3">
        <v>20835</v>
      </c>
    </row>
    <row r="75" spans="1:17" x14ac:dyDescent="0.25">
      <c r="A75" s="45"/>
      <c r="B75" s="47" t="s">
        <v>40</v>
      </c>
      <c r="C75" s="47"/>
      <c r="D75" s="47"/>
      <c r="E75" s="48"/>
      <c r="F75" s="1">
        <v>0.5</v>
      </c>
      <c r="G75" s="1">
        <v>0.5</v>
      </c>
      <c r="H75" s="2">
        <v>5215</v>
      </c>
      <c r="I75" s="1">
        <v>1</v>
      </c>
      <c r="J75" s="1">
        <v>1</v>
      </c>
      <c r="K75" s="1">
        <v>1.25</v>
      </c>
      <c r="L75" s="1">
        <v>0</v>
      </c>
      <c r="M75" s="11">
        <f t="shared" si="18"/>
        <v>6518.75</v>
      </c>
      <c r="N75" s="13">
        <f t="shared" si="20"/>
        <v>977.8125</v>
      </c>
      <c r="O75" s="13">
        <f t="shared" si="21"/>
        <v>260.75</v>
      </c>
      <c r="P75" s="13">
        <f t="shared" si="22"/>
        <v>2707.8125</v>
      </c>
      <c r="Q75" s="3">
        <v>6945</v>
      </c>
    </row>
    <row r="76" spans="1:17" x14ac:dyDescent="0.25">
      <c r="B76" s="54" t="s">
        <v>57</v>
      </c>
      <c r="C76" s="54"/>
      <c r="D76" s="54"/>
      <c r="E76" s="54"/>
      <c r="F76" s="29">
        <f t="shared" ref="F76:G76" si="23">F75+F74+F73+F71+F69+F68+F67+F66+F64+F63+F62+F61+F60+F59+F58+F57+F56+F55+F54+F53+F52+F51+F50+F48+F47+F46+F45+F44+F43+F41+F39+F38+F37+F36+F35+F34+F33+F32+F31+F30+F29+F28+F27+F26+F25+F24+F23+F22+F21+F20+F19+F18+F40</f>
        <v>93.995999999999995</v>
      </c>
      <c r="G76" s="29">
        <f t="shared" si="23"/>
        <v>93.995999999999995</v>
      </c>
      <c r="H76" s="29">
        <f>H75+H74+H73+H71+H69+H68+H67+H66+H64+H63+H62+H61+H60+H59+H58+H57+H56+H55+H54+H53+H52+H51+H50+H48+H47+H46+H45+H44+H43+H41+H39+H38+H37+H36+H35+H34+H33+H32+H31+H30+H29+H28+H27+H26+H25+H24+H23+H22+H21+H20+H19+H18+H40</f>
        <v>408452.41999999993</v>
      </c>
      <c r="I76" s="29"/>
      <c r="J76" s="29"/>
      <c r="K76" s="30"/>
      <c r="L76" s="30"/>
      <c r="M76" s="29">
        <f t="shared" ref="M76" si="24">M75+M74+M73+M71+M69+M68+M67+M66+M64+M63+M62+M61+M60+M59+M58+M57+M56+M55+M54+M53+M52+M51+M50+M48+M47+M46+M45+M44+M43+M41+M39+M38+M37+M36+M35+M34+M33+M32+M31+M30+M29+M28+M27+M26+M25+M24+M23+M22+M21+M20+M19+M18+M40</f>
        <v>485014.91999999993</v>
      </c>
      <c r="N76" s="29">
        <f t="shared" ref="N76" si="25">N75+N74+N73+N71+N69+N68+N67+N66+N64+N63+N62+N61+N60+N59+N58+N57+N56+N55+N54+N53+N52+N51+N50+N48+N47+N46+N45+N44+N43+N41+N39+N38+N37+N36+N35+N34+N33+N32+N31+N30+N29+N28+N27+N26+N25+N24+N23+N22+N21+N20+N19+N18+N40</f>
        <v>125981.40787499999</v>
      </c>
      <c r="O76" s="29">
        <f t="shared" ref="O76" si="26">O75+O74+O73+O71+O69+O68+O67+O66+O64+O63+O62+O61+O60+O59+O58+O57+O56+O55+O54+O53+O52+O51+O50+O48+O47+O46+O45+O44+O43+O41+O39+O38+O37+O36+O35+O34+O33+O32+O31+O30+O29+O28+O27+O26+O25+O24+O23+O22+O21+O20+O19+O18+O40</f>
        <v>13308.649999999998</v>
      </c>
      <c r="P76" s="29">
        <f t="shared" ref="P76" si="27">P75+P74+P73+P71+P69+P68+P67+P66+P64+P63+P62+P61+P60+P59+P58+P57+P56+P55+P54+P53+P52+P51+P50+P48+P47+P46+P45+P44+P43+P41+P39+P38+P37+P36+P35+P34+P33+P32+P31+P30+P29+P28+P27+P26+P25+P24+P23+P22+P21+P20+P19+P18+P40</f>
        <v>219721.12812500002</v>
      </c>
      <c r="Q76" s="29">
        <f t="shared" ref="Q76" si="28">Q75+Q74+Q73+Q71+Q69+Q68+Q67+Q66+Q64+Q63+Q62+Q61+Q60+Q59+Q58+Q57+Q56+Q55+Q54+Q53+Q52+Q51+Q50+Q48+Q47+Q46+Q45+Q44+Q43+Q41+Q39+Q38+Q37+Q36+Q35+Q34+Q33+Q32+Q31+Q30+Q29+Q28+Q27+Q26+Q25+Q24+Q23+Q22+Q21+Q20+Q19+Q18+Q40</f>
        <v>2413906.6760000004</v>
      </c>
    </row>
    <row r="77" spans="1:17" x14ac:dyDescent="0.25">
      <c r="A77" s="6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spans="1:17" x14ac:dyDescent="0.25">
      <c r="A78" s="5" t="s">
        <v>75</v>
      </c>
      <c r="B78" s="5"/>
      <c r="C78" s="31"/>
      <c r="D78" s="31"/>
      <c r="E78" s="31"/>
      <c r="F78" s="5"/>
      <c r="G78" s="31"/>
      <c r="H78" s="36" t="s">
        <v>76</v>
      </c>
      <c r="I78" s="36"/>
      <c r="J78" s="36"/>
      <c r="K78" s="5"/>
      <c r="L78" s="5"/>
      <c r="M78" s="5"/>
      <c r="N78" s="5"/>
      <c r="O78" s="5"/>
      <c r="P78" s="5"/>
      <c r="Q78" s="5"/>
    </row>
    <row r="79" spans="1:17" x14ac:dyDescent="0.25">
      <c r="A79" s="32" t="s">
        <v>71</v>
      </c>
      <c r="B79" s="5"/>
      <c r="C79" s="37" t="s">
        <v>51</v>
      </c>
      <c r="D79" s="37"/>
      <c r="E79" s="37"/>
      <c r="F79" s="5"/>
      <c r="G79" s="37" t="s">
        <v>52</v>
      </c>
      <c r="H79" s="37"/>
      <c r="I79" s="37"/>
      <c r="J79" s="37"/>
      <c r="K79" s="5"/>
      <c r="L79" s="5"/>
      <c r="M79" s="5"/>
      <c r="N79" s="5"/>
      <c r="O79" s="5"/>
      <c r="P79" s="5"/>
      <c r="Q79" s="5"/>
    </row>
    <row r="80" spans="1:17" x14ac:dyDescent="0.25">
      <c r="A80" s="5"/>
      <c r="B80" s="5"/>
      <c r="L80" s="5"/>
      <c r="M80" s="5"/>
      <c r="N80" s="5"/>
      <c r="O80" s="5"/>
      <c r="P80" s="5"/>
      <c r="Q80" s="5"/>
    </row>
    <row r="81" spans="1:17" x14ac:dyDescent="0.25">
      <c r="A81" s="5" t="s">
        <v>78</v>
      </c>
      <c r="B81" s="5"/>
      <c r="C81" s="31"/>
      <c r="D81" s="31"/>
      <c r="E81" s="31"/>
      <c r="F81" s="5"/>
      <c r="G81" s="31"/>
      <c r="H81" s="36" t="s">
        <v>77</v>
      </c>
      <c r="I81" s="36"/>
      <c r="J81" s="36"/>
      <c r="K81" s="5"/>
      <c r="L81" s="5"/>
      <c r="M81" s="5"/>
      <c r="N81" s="5"/>
      <c r="O81" s="5"/>
      <c r="P81" s="5"/>
      <c r="Q81" s="5"/>
    </row>
    <row r="82" spans="1:17" x14ac:dyDescent="0.25">
      <c r="A82" s="32" t="s">
        <v>71</v>
      </c>
      <c r="B82" s="5"/>
      <c r="C82" s="37" t="s">
        <v>51</v>
      </c>
      <c r="D82" s="37"/>
      <c r="E82" s="37"/>
      <c r="F82" s="5"/>
      <c r="G82" s="37" t="s">
        <v>52</v>
      </c>
      <c r="H82" s="37"/>
      <c r="I82" s="37"/>
      <c r="J82" s="37"/>
      <c r="K82" s="5"/>
      <c r="L82" s="5"/>
      <c r="M82" s="5"/>
      <c r="N82" s="5"/>
      <c r="O82" s="5"/>
      <c r="P82" s="5"/>
      <c r="Q82" s="5"/>
    </row>
    <row r="83" spans="1:17" x14ac:dyDescent="0.25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1:17" x14ac:dyDescent="0.25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1:17" x14ac:dyDescent="0.25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1:17" x14ac:dyDescent="0.25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</sheetData>
  <mergeCells count="93">
    <mergeCell ref="M11:Q11"/>
    <mergeCell ref="B11:G11"/>
    <mergeCell ref="H14:H15"/>
    <mergeCell ref="N1:Q1"/>
    <mergeCell ref="N2:Q2"/>
    <mergeCell ref="N3:Q3"/>
    <mergeCell ref="F10:G10"/>
    <mergeCell ref="H9:I9"/>
    <mergeCell ref="H10:I10"/>
    <mergeCell ref="B6:K6"/>
    <mergeCell ref="B7:K7"/>
    <mergeCell ref="B9:E9"/>
    <mergeCell ref="F9:G9"/>
    <mergeCell ref="M9:Q9"/>
    <mergeCell ref="M10:Q10"/>
    <mergeCell ref="F14:F15"/>
    <mergeCell ref="G14:G15"/>
    <mergeCell ref="B20:E20"/>
    <mergeCell ref="B26:E26"/>
    <mergeCell ref="B22:E22"/>
    <mergeCell ref="B21:E21"/>
    <mergeCell ref="B25:E25"/>
    <mergeCell ref="B23:E23"/>
    <mergeCell ref="A17:Q17"/>
    <mergeCell ref="B18:E18"/>
    <mergeCell ref="B19:E19"/>
    <mergeCell ref="A14:A15"/>
    <mergeCell ref="B14:E15"/>
    <mergeCell ref="B16:E16"/>
    <mergeCell ref="P14:P15"/>
    <mergeCell ref="Q14:Q15"/>
    <mergeCell ref="I14:L14"/>
    <mergeCell ref="M14:M15"/>
    <mergeCell ref="N14:O14"/>
    <mergeCell ref="C82:E82"/>
    <mergeCell ref="B71:E71"/>
    <mergeCell ref="B46:E46"/>
    <mergeCell ref="B43:E43"/>
    <mergeCell ref="B44:E44"/>
    <mergeCell ref="B57:E57"/>
    <mergeCell ref="B61:E61"/>
    <mergeCell ref="B50:E50"/>
    <mergeCell ref="B51:E51"/>
    <mergeCell ref="B53:E53"/>
    <mergeCell ref="B54:E54"/>
    <mergeCell ref="B55:E55"/>
    <mergeCell ref="A49:Q49"/>
    <mergeCell ref="A43:A48"/>
    <mergeCell ref="B60:E60"/>
    <mergeCell ref="B47:E47"/>
    <mergeCell ref="B24:E24"/>
    <mergeCell ref="B34:E34"/>
    <mergeCell ref="B27:E27"/>
    <mergeCell ref="B35:E35"/>
    <mergeCell ref="B31:E31"/>
    <mergeCell ref="B29:E29"/>
    <mergeCell ref="B28:E28"/>
    <mergeCell ref="B30:E30"/>
    <mergeCell ref="B33:E33"/>
    <mergeCell ref="B32:E32"/>
    <mergeCell ref="B40:E40"/>
    <mergeCell ref="H78:J78"/>
    <mergeCell ref="B64:E64"/>
    <mergeCell ref="B52:E52"/>
    <mergeCell ref="B66:E66"/>
    <mergeCell ref="B67:E67"/>
    <mergeCell ref="B75:E75"/>
    <mergeCell ref="B74:E74"/>
    <mergeCell ref="B58:E58"/>
    <mergeCell ref="B59:E59"/>
    <mergeCell ref="B68:E68"/>
    <mergeCell ref="B69:E69"/>
    <mergeCell ref="B76:E76"/>
    <mergeCell ref="B72:E72"/>
    <mergeCell ref="B56:E56"/>
    <mergeCell ref="A65:Q65"/>
    <mergeCell ref="A70:Q70"/>
    <mergeCell ref="H81:J81"/>
    <mergeCell ref="G82:J82"/>
    <mergeCell ref="C79:E79"/>
    <mergeCell ref="G79:J79"/>
    <mergeCell ref="B36:E36"/>
    <mergeCell ref="B37:E37"/>
    <mergeCell ref="B38:E38"/>
    <mergeCell ref="B41:E41"/>
    <mergeCell ref="B45:E45"/>
    <mergeCell ref="A42:Q42"/>
    <mergeCell ref="B39:E39"/>
    <mergeCell ref="A71:A75"/>
    <mergeCell ref="B73:E73"/>
    <mergeCell ref="B48:E48"/>
    <mergeCell ref="B62:E62"/>
    <mergeCell ref="B63:E63"/>
  </mergeCells>
  <pageMargins left="0.70866141732283472" right="0.70866141732283472" top="0.74803149606299213" bottom="0.15748031496062992" header="0.31496062992125984" footer="0.31496062992125984"/>
  <pageSetup paperSize="9" scale="6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olga</cp:lastModifiedBy>
  <cp:lastPrinted>2022-01-10T06:33:37Z</cp:lastPrinted>
  <dcterms:created xsi:type="dcterms:W3CDTF">2019-01-15T08:45:26Z</dcterms:created>
  <dcterms:modified xsi:type="dcterms:W3CDTF">2022-01-10T06:33:41Z</dcterms:modified>
</cp:coreProperties>
</file>